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1760" tabRatio="832"/>
  </bookViews>
  <sheets>
    <sheet name="Totals" sheetId="1" r:id="rId1"/>
    <sheet name="Example Budgets" sheetId="8" r:id="rId2"/>
    <sheet name="Hardware Replacement Timescales" sheetId="10" r:id="rId3"/>
    <sheet name="Hardware Replacement Cycle" sheetId="2" r:id="rId4"/>
    <sheet name="Hardware Maintenance" sheetId="3" r:id="rId5"/>
    <sheet name="Software Licensing" sheetId="4" r:id="rId6"/>
    <sheet name="School Consumables" sheetId="5" r:id="rId7"/>
    <sheet name="ICT Department Consumables" sheetId="6" r:id="rId8"/>
    <sheet name="ICT Development" sheetId="7" r:id="rId9"/>
  </sheets>
  <calcPr calcId="145621"/>
</workbook>
</file>

<file path=xl/calcChain.xml><?xml version="1.0" encoding="utf-8"?>
<calcChain xmlns="http://schemas.openxmlformats.org/spreadsheetml/2006/main">
  <c r="F35" i="10" l="1"/>
  <c r="F21" i="10"/>
  <c r="F33" i="10" s="1"/>
  <c r="F34" i="10" s="1"/>
  <c r="F32" i="10"/>
  <c r="F17" i="10"/>
  <c r="C26" i="1"/>
  <c r="D26" i="1"/>
  <c r="E26" i="1"/>
  <c r="F26" i="1"/>
  <c r="G26" i="1"/>
  <c r="B26" i="1"/>
  <c r="F26" i="10"/>
  <c r="F25" i="10"/>
  <c r="F24" i="10"/>
  <c r="F23" i="10"/>
  <c r="F22" i="10"/>
  <c r="F20" i="10"/>
  <c r="F19" i="10"/>
  <c r="F18" i="10"/>
  <c r="F16" i="10"/>
  <c r="F15" i="10"/>
  <c r="F14" i="10"/>
  <c r="F13" i="10"/>
  <c r="F12" i="10"/>
  <c r="F11" i="10"/>
  <c r="F27" i="10"/>
  <c r="F10" i="10"/>
  <c r="F9" i="10"/>
  <c r="F8" i="10"/>
  <c r="F29" i="10"/>
  <c r="F28" i="10"/>
  <c r="F6" i="10"/>
  <c r="F5" i="10"/>
  <c r="D5" i="8" l="1"/>
  <c r="D18" i="8" s="1"/>
  <c r="D6" i="8"/>
  <c r="D7" i="8"/>
  <c r="D9" i="8"/>
  <c r="D10" i="8"/>
  <c r="D11" i="8"/>
  <c r="D14" i="8"/>
  <c r="D12" i="8"/>
  <c r="D13" i="8"/>
  <c r="D4" i="8"/>
  <c r="D16" i="8" l="1"/>
  <c r="D27" i="3"/>
  <c r="D11" i="6"/>
  <c r="D10" i="6" l="1"/>
  <c r="C22" i="1"/>
  <c r="D22" i="1"/>
  <c r="E22" i="1"/>
  <c r="F22" i="1"/>
  <c r="G22" i="1"/>
  <c r="C21" i="1"/>
  <c r="D21" i="1"/>
  <c r="E21" i="1"/>
  <c r="F21" i="1"/>
  <c r="G21" i="1"/>
  <c r="B22" i="1"/>
  <c r="B21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B20" i="1"/>
  <c r="B19" i="1"/>
  <c r="B18" i="1"/>
  <c r="B17" i="1"/>
  <c r="D162" i="3"/>
  <c r="D160" i="3"/>
  <c r="D159" i="3"/>
  <c r="D158" i="3"/>
  <c r="B152" i="3"/>
  <c r="D152" i="3" s="1"/>
  <c r="B151" i="3"/>
  <c r="D151" i="3" s="1"/>
  <c r="B150" i="3"/>
  <c r="D150" i="3" s="1"/>
  <c r="D135" i="3"/>
  <c r="D133" i="3"/>
  <c r="D132" i="3"/>
  <c r="D131" i="3"/>
  <c r="B125" i="3"/>
  <c r="D125" i="3" s="1"/>
  <c r="B124" i="3"/>
  <c r="D124" i="3" s="1"/>
  <c r="B123" i="3"/>
  <c r="D123" i="3" s="1"/>
  <c r="D108" i="3"/>
  <c r="D106" i="3"/>
  <c r="D105" i="3"/>
  <c r="D104" i="3"/>
  <c r="B98" i="3"/>
  <c r="D98" i="3" s="1"/>
  <c r="B97" i="3"/>
  <c r="D97" i="3" s="1"/>
  <c r="B96" i="3"/>
  <c r="D96" i="3" s="1"/>
  <c r="D81" i="3"/>
  <c r="D79" i="3"/>
  <c r="D78" i="3"/>
  <c r="D77" i="3"/>
  <c r="B71" i="3"/>
  <c r="D71" i="3" s="1"/>
  <c r="B70" i="3"/>
  <c r="D70" i="3" s="1"/>
  <c r="B69" i="3"/>
  <c r="D69" i="3" s="1"/>
  <c r="D54" i="3"/>
  <c r="D52" i="3"/>
  <c r="D51" i="3"/>
  <c r="D50" i="3"/>
  <c r="B44" i="3"/>
  <c r="D44" i="3" s="1"/>
  <c r="B43" i="3"/>
  <c r="D43" i="3" s="1"/>
  <c r="B42" i="3"/>
  <c r="D42" i="3" s="1"/>
  <c r="D23" i="3"/>
  <c r="D24" i="3"/>
  <c r="D25" i="3"/>
  <c r="D22" i="3"/>
  <c r="B16" i="3"/>
  <c r="D16" i="3" s="1"/>
  <c r="B14" i="3"/>
  <c r="D14" i="3" s="1"/>
  <c r="B15" i="3"/>
  <c r="D15" i="3" s="1"/>
  <c r="D8" i="6"/>
  <c r="D9" i="6"/>
  <c r="D13" i="6"/>
  <c r="D7" i="6"/>
  <c r="D5" i="6"/>
  <c r="D6" i="6"/>
  <c r="D4" i="6"/>
  <c r="D15" i="5"/>
  <c r="D14" i="5"/>
  <c r="D13" i="5"/>
  <c r="D12" i="5"/>
  <c r="C18" i="4"/>
  <c r="C7" i="1" s="1"/>
  <c r="D18" i="4"/>
  <c r="D7" i="1" s="1"/>
  <c r="E18" i="4"/>
  <c r="E7" i="1" s="1"/>
  <c r="F18" i="4"/>
  <c r="F7" i="1" s="1"/>
  <c r="G18" i="4"/>
  <c r="G7" i="1" s="1"/>
  <c r="B18" i="4"/>
  <c r="B7" i="1" s="1"/>
  <c r="D4" i="4"/>
  <c r="E4" i="4" s="1"/>
  <c r="F4" i="4" s="1"/>
  <c r="G4" i="4" s="1"/>
  <c r="C4" i="4"/>
  <c r="D32" i="2"/>
  <c r="D114" i="2"/>
  <c r="D113" i="2"/>
  <c r="D112" i="2"/>
  <c r="D110" i="2"/>
  <c r="D107" i="2"/>
  <c r="D106" i="2"/>
  <c r="D105" i="2"/>
  <c r="D104" i="2"/>
  <c r="D103" i="2"/>
  <c r="D102" i="2"/>
  <c r="D90" i="2"/>
  <c r="D89" i="2"/>
  <c r="D95" i="2"/>
  <c r="D94" i="2"/>
  <c r="D93" i="2"/>
  <c r="D91" i="2"/>
  <c r="D88" i="2"/>
  <c r="D87" i="2"/>
  <c r="D86" i="2"/>
  <c r="D85" i="2"/>
  <c r="D84" i="2"/>
  <c r="C83" i="2"/>
  <c r="D83" i="2" s="1"/>
  <c r="D97" i="2" s="1"/>
  <c r="F5" i="1" s="1"/>
  <c r="D76" i="2"/>
  <c r="D75" i="2"/>
  <c r="D74" i="2"/>
  <c r="D72" i="2"/>
  <c r="D69" i="2"/>
  <c r="D68" i="2"/>
  <c r="D67" i="2"/>
  <c r="D66" i="2"/>
  <c r="D65" i="2"/>
  <c r="C64" i="2"/>
  <c r="D64" i="2" s="1"/>
  <c r="D57" i="2"/>
  <c r="D56" i="2"/>
  <c r="D55" i="2"/>
  <c r="D53" i="2"/>
  <c r="D50" i="2"/>
  <c r="D49" i="2"/>
  <c r="D48" i="2"/>
  <c r="D47" i="2"/>
  <c r="D46" i="2"/>
  <c r="C45" i="2"/>
  <c r="D45" i="2" s="1"/>
  <c r="D38" i="2"/>
  <c r="D37" i="2"/>
  <c r="D36" i="2"/>
  <c r="D34" i="2"/>
  <c r="D31" i="2"/>
  <c r="D30" i="2"/>
  <c r="D29" i="2"/>
  <c r="D28" i="2"/>
  <c r="D27" i="2"/>
  <c r="D26" i="2"/>
  <c r="C26" i="2"/>
  <c r="D10" i="2"/>
  <c r="D19" i="2"/>
  <c r="D7" i="2"/>
  <c r="D8" i="2"/>
  <c r="D9" i="2"/>
  <c r="D11" i="2"/>
  <c r="D14" i="2"/>
  <c r="D16" i="2"/>
  <c r="D18" i="2"/>
  <c r="D6" i="2"/>
  <c r="C6" i="2"/>
  <c r="D17" i="5" l="1"/>
  <c r="D8" i="1" s="1"/>
  <c r="D15" i="6"/>
  <c r="C9" i="1" s="1"/>
  <c r="D29" i="3"/>
  <c r="B6" i="1" s="1"/>
  <c r="D56" i="3"/>
  <c r="C6" i="1" s="1"/>
  <c r="D83" i="3"/>
  <c r="D110" i="3"/>
  <c r="E6" i="1" s="1"/>
  <c r="D137" i="3"/>
  <c r="F6" i="1" s="1"/>
  <c r="D164" i="3"/>
  <c r="G6" i="1" s="1"/>
  <c r="D40" i="2"/>
  <c r="C5" i="1" s="1"/>
  <c r="E8" i="1"/>
  <c r="C8" i="1"/>
  <c r="G8" i="1"/>
  <c r="B8" i="1"/>
  <c r="D116" i="2"/>
  <c r="G5" i="1" s="1"/>
  <c r="D21" i="2"/>
  <c r="B5" i="1" s="1"/>
  <c r="D78" i="2"/>
  <c r="E5" i="1" s="1"/>
  <c r="D59" i="2"/>
  <c r="D5" i="1" s="1"/>
  <c r="F8" i="1" l="1"/>
  <c r="D9" i="1"/>
  <c r="E9" i="1"/>
  <c r="E12" i="1" s="1"/>
  <c r="E13" i="1" s="1"/>
  <c r="G9" i="1"/>
  <c r="G12" i="1" s="1"/>
  <c r="G13" i="1" s="1"/>
  <c r="F9" i="1"/>
  <c r="F12" i="1" s="1"/>
  <c r="F13" i="1" s="1"/>
  <c r="B9" i="1"/>
  <c r="B12" i="1" s="1"/>
  <c r="D6" i="1"/>
  <c r="C12" i="1"/>
  <c r="C13" i="1" s="1"/>
  <c r="B13" i="1" l="1"/>
  <c r="D12" i="1"/>
  <c r="D13" i="1" s="1"/>
  <c r="C28" i="1"/>
  <c r="E28" i="1"/>
  <c r="F28" i="1"/>
  <c r="B28" i="1"/>
  <c r="G28" i="1"/>
  <c r="I28" i="1" l="1"/>
  <c r="D28" i="1"/>
  <c r="D31" i="1" s="1"/>
  <c r="I13" i="1"/>
  <c r="I12" i="1"/>
  <c r="B29" i="1"/>
  <c r="B31" i="1"/>
  <c r="D29" i="1"/>
  <c r="E29" i="1"/>
  <c r="E31" i="1"/>
  <c r="G29" i="1"/>
  <c r="G31" i="1"/>
  <c r="F29" i="1"/>
  <c r="F31" i="1"/>
  <c r="C29" i="1"/>
  <c r="C31" i="1"/>
  <c r="I29" i="1" l="1"/>
  <c r="I31" i="1"/>
</calcChain>
</file>

<file path=xl/sharedStrings.xml><?xml version="1.0" encoding="utf-8"?>
<sst xmlns="http://schemas.openxmlformats.org/spreadsheetml/2006/main" count="515" uniqueCount="222">
  <si>
    <t>Quantity</t>
  </si>
  <si>
    <t>Item</t>
  </si>
  <si>
    <t>Quantity Replaced</t>
  </si>
  <si>
    <t>Total Value</t>
  </si>
  <si>
    <t>Year 2013-14</t>
  </si>
  <si>
    <t>Projectors</t>
  </si>
  <si>
    <t>Monitors</t>
  </si>
  <si>
    <t>ICT Room Smartboards</t>
  </si>
  <si>
    <t>Sound Systems</t>
  </si>
  <si>
    <t>Desktop Computers</t>
  </si>
  <si>
    <t>Laptops</t>
  </si>
  <si>
    <t>Tablets</t>
  </si>
  <si>
    <t>Servers</t>
  </si>
  <si>
    <t>Storage</t>
  </si>
  <si>
    <t>Backup Storage</t>
  </si>
  <si>
    <t>Other Appliances</t>
  </si>
  <si>
    <t>Core Switch</t>
  </si>
  <si>
    <t>Near Edge Switch</t>
  </si>
  <si>
    <t>Edge Switch</t>
  </si>
  <si>
    <t>Cost Per Unit (Including Installation)</t>
  </si>
  <si>
    <t>See Note A</t>
  </si>
  <si>
    <t>See Note B</t>
  </si>
  <si>
    <t>Hardware Replacement Cycle</t>
  </si>
  <si>
    <t>Total Cost 2013-2014:</t>
  </si>
  <si>
    <t>A</t>
  </si>
  <si>
    <t>Server costs can vary as technology matures.</t>
  </si>
  <si>
    <t>Predictions on costs have been made based on this years expenditure.</t>
  </si>
  <si>
    <t>Year 2014-15</t>
  </si>
  <si>
    <t>Total Cost 2014-2015:</t>
  </si>
  <si>
    <t>Year 2015-16</t>
  </si>
  <si>
    <t>Year 2016-17</t>
  </si>
  <si>
    <t>Year 2017-18</t>
  </si>
  <si>
    <t>Total Cost 2017-2018:</t>
  </si>
  <si>
    <t>Total Cost 2016-2017:</t>
  </si>
  <si>
    <t>Total Cost 2015-2016:</t>
  </si>
  <si>
    <t>Year 2018-19</t>
  </si>
  <si>
    <t>Total Cost 2018-2019:</t>
  </si>
  <si>
    <t>Hardware Replacement</t>
  </si>
  <si>
    <t>Hardware Maintenance</t>
  </si>
  <si>
    <t>Software Licensing</t>
  </si>
  <si>
    <t>School Consumables</t>
  </si>
  <si>
    <t>ICT Department Consumables</t>
  </si>
  <si>
    <t>ICT Development</t>
  </si>
  <si>
    <t>Expenditure</t>
  </si>
  <si>
    <t>2013-14</t>
  </si>
  <si>
    <t>2014-15</t>
  </si>
  <si>
    <t>2015-16</t>
  </si>
  <si>
    <t>2016-17</t>
  </si>
  <si>
    <t>2017-18</t>
  </si>
  <si>
    <t>2018-19</t>
  </si>
  <si>
    <t>Total</t>
  </si>
  <si>
    <t>Microsoft OVS-EES</t>
  </si>
  <si>
    <t>SIMS/FMS/Lesson Mon</t>
  </si>
  <si>
    <t>Sophos</t>
  </si>
  <si>
    <t>RBUSS Backup</t>
  </si>
  <si>
    <t>Room Booking</t>
  </si>
  <si>
    <t>Impero</t>
  </si>
  <si>
    <t>SpecOps Deploy</t>
  </si>
  <si>
    <t>Papercut</t>
  </si>
  <si>
    <t>Dovestones</t>
  </si>
  <si>
    <t>Insight Parent Portal</t>
  </si>
  <si>
    <t>Cunninghams</t>
  </si>
  <si>
    <t>ParentPay</t>
  </si>
  <si>
    <t>Subscription/Service</t>
  </si>
  <si>
    <t>Inflation of 0.5% Added to this figure</t>
  </si>
  <si>
    <t>These figures are based on last years expenditure</t>
  </si>
  <si>
    <t>Students in group</t>
  </si>
  <si>
    <t>Monetry Value</t>
  </si>
  <si>
    <t>Student Printing Allocation</t>
  </si>
  <si>
    <t>Cost</t>
  </si>
  <si>
    <t>Projector Bulbs</t>
  </si>
  <si>
    <t>Cost Per Year</t>
  </si>
  <si>
    <t>Approx Quantity</t>
  </si>
  <si>
    <t>Total is divided by two with departments</t>
  </si>
  <si>
    <t>Notes</t>
  </si>
  <si>
    <t>Mice</t>
  </si>
  <si>
    <t>Keyboards</t>
  </si>
  <si>
    <t>Printing</t>
  </si>
  <si>
    <t>Identity Consumables</t>
  </si>
  <si>
    <t>Printing Allocations:</t>
  </si>
  <si>
    <t>Consumables:</t>
  </si>
  <si>
    <t>CD &amp; DVD's (50 Packs)</t>
  </si>
  <si>
    <t>Dynamo Labels</t>
  </si>
  <si>
    <t>Asset Labels</t>
  </si>
  <si>
    <t>Security Marking</t>
  </si>
  <si>
    <t>Clothing</t>
  </si>
  <si>
    <t>Pre Printed Labels</t>
  </si>
  <si>
    <t>Eclipse Library System</t>
  </si>
  <si>
    <t>Failure Rate:</t>
  </si>
  <si>
    <t>Total:</t>
  </si>
  <si>
    <t>This is intentionally empty!</t>
  </si>
  <si>
    <t>Assumptions</t>
  </si>
  <si>
    <t>Estimated Quantity</t>
  </si>
  <si>
    <t>Power Supply</t>
  </si>
  <si>
    <t>Hard Disk</t>
  </si>
  <si>
    <t>2013-2014</t>
  </si>
  <si>
    <t>Repair Totals</t>
  </si>
  <si>
    <t>Total Cost</t>
  </si>
  <si>
    <t>Other Maintenance Costs</t>
  </si>
  <si>
    <t>(Estimated)</t>
  </si>
  <si>
    <t>Server Support Extensions</t>
  </si>
  <si>
    <t>Upgrades (RAM)</t>
  </si>
  <si>
    <t>Replacement Disks for Old Servers</t>
  </si>
  <si>
    <t>2014-2015</t>
  </si>
  <si>
    <t>2015-2016</t>
  </si>
  <si>
    <t>2016-2017</t>
  </si>
  <si>
    <t>2017-2018</t>
  </si>
  <si>
    <t>2018-2019</t>
  </si>
  <si>
    <t>1) The Failure rate drops after year 2014-2015</t>
  </si>
  <si>
    <t xml:space="preserve"> as more machines are under warranty</t>
  </si>
  <si>
    <t>Total Maintainance:</t>
  </si>
  <si>
    <t>Total Computers:</t>
  </si>
  <si>
    <t>Total Monitors:</t>
  </si>
  <si>
    <t>Deductions</t>
  </si>
  <si>
    <t>(Costs not currently associated with the ICT Cost Centre)</t>
  </si>
  <si>
    <t>Total deductions:</t>
  </si>
  <si>
    <t>Total budget after deductions:</t>
  </si>
  <si>
    <t>Price reduction as mounts are now re-usable</t>
  </si>
  <si>
    <t>Other</t>
  </si>
  <si>
    <t>Things missing</t>
  </si>
  <si>
    <t>Library System</t>
  </si>
  <si>
    <t>(These are the most common failures)</t>
  </si>
  <si>
    <t>UPS/Batteries</t>
  </si>
  <si>
    <t>Tablets (PE Registration)</t>
  </si>
  <si>
    <t>Staffing Costs</t>
  </si>
  <si>
    <t>Per Student Spend</t>
  </si>
  <si>
    <t>Paper Costs (Included in Printing cost?)</t>
  </si>
  <si>
    <t>with the exception of the Microsoft OVS (an estimate)</t>
  </si>
  <si>
    <t>Upgrades</t>
  </si>
  <si>
    <t xml:space="preserve">Upgrades </t>
  </si>
  <si>
    <t>Upgrades (Serial Adaptors for SB's)</t>
  </si>
  <si>
    <t>Data Contracts</t>
  </si>
  <si>
    <t>MFP Contract Costs</t>
  </si>
  <si>
    <t>Sales of Equipment</t>
  </si>
  <si>
    <t>Server Room Elecrical Works</t>
  </si>
  <si>
    <t>New Fibre to DT, FT and Sports</t>
  </si>
  <si>
    <t>Other includes items such as cable ties</t>
  </si>
  <si>
    <t>WEEE Disposal</t>
  </si>
  <si>
    <t>Cashless Catering Costs</t>
  </si>
  <si>
    <t>ParentPay Cost</t>
  </si>
  <si>
    <t>SIMS Cost</t>
  </si>
  <si>
    <t>50% of Impero Cost</t>
  </si>
  <si>
    <t>RBUSS</t>
  </si>
  <si>
    <t>Library Software</t>
  </si>
  <si>
    <t>Servers replaced this year</t>
  </si>
  <si>
    <t>Difference from £66k</t>
  </si>
  <si>
    <t>Unidentified Failures &amp; Replacements/Tools</t>
  </si>
  <si>
    <t>Username</t>
  </si>
  <si>
    <t>Roll</t>
  </si>
  <si>
    <t>Budget</t>
  </si>
  <si>
    <t>Jlunn</t>
  </si>
  <si>
    <t>Vegas</t>
  </si>
  <si>
    <t>Alan-D</t>
  </si>
  <si>
    <t>CyberNerd</t>
  </si>
  <si>
    <t>Pottsey</t>
  </si>
  <si>
    <t>j17sparky</t>
  </si>
  <si>
    <t>Gibson</t>
  </si>
  <si>
    <t>Excludes Printing, Software Maintenance and Hardware Support</t>
  </si>
  <si>
    <t>User3204</t>
  </si>
  <si>
    <t>localzuk</t>
  </si>
  <si>
    <t>RayFleming</t>
  </si>
  <si>
    <t>(Stolen from Job Interview Spec! - Don't Worry)</t>
  </si>
  <si>
    <t>Edugeek Annual Budgets (For non RM Networks and where the bulk of the money is controlled by the ICT Department)</t>
  </si>
  <si>
    <t>Average</t>
  </si>
  <si>
    <t>Average excluding localzuk</t>
  </si>
  <si>
    <t>Per Student</t>
  </si>
  <si>
    <t>No info given</t>
  </si>
  <si>
    <t>Backwell School</t>
  </si>
  <si>
    <t>Averages from 2008 BESA research (RF is a Microsoft Chap)</t>
  </si>
  <si>
    <t>Halved as exchange is not being backed up</t>
  </si>
  <si>
    <t>Site?</t>
  </si>
  <si>
    <t>75% not commited?</t>
  </si>
  <si>
    <t>Replacement Cycle</t>
  </si>
  <si>
    <t>IT or Department Cost?</t>
  </si>
  <si>
    <t>BW Laser Printers</t>
  </si>
  <si>
    <t>On Failure/Obsolence</t>
  </si>
  <si>
    <t>IT</t>
  </si>
  <si>
    <t>Colour Laser Printers</t>
  </si>
  <si>
    <t>MFP's (Large Copiers)</t>
  </si>
  <si>
    <t>When Lease is due</t>
  </si>
  <si>
    <t>Leased except DT Department</t>
  </si>
  <si>
    <t>InkJet Printers</t>
  </si>
  <si>
    <t>Department</t>
  </si>
  <si>
    <t>Scanners</t>
  </si>
  <si>
    <t>5 Years</t>
  </si>
  <si>
    <t>ICT Room SmartBoards</t>
  </si>
  <si>
    <t>6 Years</t>
  </si>
  <si>
    <t>Other Smartboards</t>
  </si>
  <si>
    <t>iMacs</t>
  </si>
  <si>
    <t>8 Years</t>
  </si>
  <si>
    <t>3 Years</t>
  </si>
  <si>
    <t>Laptop Equipment (Trolleys)</t>
  </si>
  <si>
    <t>4 Years</t>
  </si>
  <si>
    <t>SANs (Storage Area Networks)</t>
  </si>
  <si>
    <t>BackUp Storage</t>
  </si>
  <si>
    <t>On Failure</t>
  </si>
  <si>
    <t>Core Switching</t>
  </si>
  <si>
    <t>Near Edge Switching</t>
  </si>
  <si>
    <t>Edge Switching</t>
  </si>
  <si>
    <t>Wireless Controller</t>
  </si>
  <si>
    <t>Wireless Access Point</t>
  </si>
  <si>
    <t>Equipment:</t>
  </si>
  <si>
    <t>Total Owned</t>
  </si>
  <si>
    <t>Assumed cost per unit</t>
  </si>
  <si>
    <t>N/A</t>
  </si>
  <si>
    <t>7 Years (Old Server Could Be Used)</t>
  </si>
  <si>
    <t>8 Years*</t>
  </si>
  <si>
    <t>Total Value:</t>
  </si>
  <si>
    <t>Hardware Replacement Timescales</t>
  </si>
  <si>
    <t>Staff Laptops (SMT Only)</t>
  </si>
  <si>
    <t>Insight Support</t>
  </si>
  <si>
    <t>Total Value of IT Responsibility (VITR):</t>
  </si>
  <si>
    <t>VITR Hardware budget on 10 year replacement:</t>
  </si>
  <si>
    <t>VITR Hardware budget on 5 year replacement:</t>
  </si>
  <si>
    <t>Income from sales of old hardware on Ebay</t>
  </si>
  <si>
    <t>Power consumption savings</t>
  </si>
  <si>
    <t>Student:PC Ratios (Reductions in provision in case of a fall in numbers)</t>
  </si>
  <si>
    <t>Core is not replaced (this would be in 2020-2021)</t>
  </si>
  <si>
    <t>Averages</t>
  </si>
  <si>
    <t>UPS for Core Switching</t>
  </si>
  <si>
    <t>Includes staffing (percentage withheld - Budget is minus 75k on reported total)</t>
  </si>
  <si>
    <t xml:space="preserve">ICT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</si>
</sst>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&quot;£&quot;#,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4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0" fontId="3" fillId="0" borderId="0" xfId="0" applyFont="1"/>
    <xf numFmtId="0" fontId="0" fillId="0" borderId="1" xfId="0" applyBorder="1"/>
    <xf numFmtId="165" fontId="0" fillId="0" borderId="1" xfId="0" applyNumberFormat="1" applyBorder="1"/>
    <xf numFmtId="0" fontId="0" fillId="0" borderId="2" xfId="0" applyBorder="1"/>
    <xf numFmtId="0" fontId="0" fillId="0" borderId="3" xfId="0" applyBorder="1"/>
    <xf numFmtId="165" fontId="0" fillId="0" borderId="3" xfId="0" applyNumberFormat="1" applyBorder="1"/>
    <xf numFmtId="165" fontId="0" fillId="0" borderId="4" xfId="0" applyNumberFormat="1" applyBorder="1"/>
    <xf numFmtId="165" fontId="0" fillId="0" borderId="3" xfId="0" applyNumberFormat="1" applyBorder="1" applyAlignment="1">
      <alignment horizontal="center"/>
    </xf>
    <xf numFmtId="0" fontId="0" fillId="2" borderId="1" xfId="0" applyFill="1" applyBorder="1"/>
    <xf numFmtId="0" fontId="1" fillId="0" borderId="0" xfId="0" applyFont="1" applyAlignment="1">
      <alignment horizontal="center"/>
    </xf>
    <xf numFmtId="165" fontId="0" fillId="0" borderId="3" xfId="0" applyNumberFormat="1" applyBorder="1" applyAlignment="1">
      <alignment horizontal="right"/>
    </xf>
    <xf numFmtId="0" fontId="0" fillId="0" borderId="0" xfId="0"/>
    <xf numFmtId="0" fontId="0" fillId="0" borderId="0" xfId="0" applyBorder="1"/>
    <xf numFmtId="6" fontId="0" fillId="0" borderId="1" xfId="0" applyNumberFormat="1" applyBorder="1"/>
    <xf numFmtId="8" fontId="0" fillId="0" borderId="1" xfId="0" applyNumberFormat="1" applyBorder="1"/>
    <xf numFmtId="0" fontId="0" fillId="0" borderId="5" xfId="0" applyBorder="1"/>
    <xf numFmtId="6" fontId="0" fillId="0" borderId="5" xfId="0" applyNumberFormat="1" applyBorder="1"/>
    <xf numFmtId="0" fontId="0" fillId="0" borderId="6" xfId="0" applyBorder="1"/>
    <xf numFmtId="8" fontId="0" fillId="0" borderId="6" xfId="0" applyNumberFormat="1" applyBorder="1"/>
    <xf numFmtId="6" fontId="0" fillId="0" borderId="6" xfId="0" applyNumberFormat="1" applyBorder="1"/>
    <xf numFmtId="0" fontId="0" fillId="0" borderId="7" xfId="0" applyBorder="1"/>
    <xf numFmtId="6" fontId="0" fillId="0" borderId="7" xfId="0" applyNumberFormat="1" applyBorder="1"/>
    <xf numFmtId="0" fontId="1" fillId="0" borderId="1" xfId="0" applyFont="1" applyBorder="1"/>
    <xf numFmtId="6" fontId="1" fillId="0" borderId="1" xfId="0" applyNumberFormat="1" applyFont="1" applyBorder="1"/>
    <xf numFmtId="0" fontId="0" fillId="2" borderId="8" xfId="0" applyFill="1" applyBorder="1"/>
    <xf numFmtId="0" fontId="4" fillId="0" borderId="0" xfId="0" applyFont="1"/>
    <xf numFmtId="0" fontId="0" fillId="0" borderId="1" xfId="0" applyNumberFormat="1" applyBorder="1"/>
    <xf numFmtId="0" fontId="0" fillId="0" borderId="0" xfId="0"/>
    <xf numFmtId="0" fontId="2" fillId="0" borderId="0" xfId="0" applyFont="1"/>
    <xf numFmtId="164" fontId="0" fillId="0" borderId="0" xfId="0" applyNumberFormat="1"/>
    <xf numFmtId="0" fontId="1" fillId="0" borderId="0" xfId="0" applyFont="1"/>
    <xf numFmtId="8" fontId="0" fillId="2" borderId="1" xfId="0" applyNumberFormat="1" applyFill="1" applyBorder="1"/>
    <xf numFmtId="165" fontId="1" fillId="0" borderId="0" xfId="0" applyNumberFormat="1" applyFont="1"/>
    <xf numFmtId="10" fontId="0" fillId="0" borderId="0" xfId="0" applyNumberFormat="1"/>
    <xf numFmtId="6" fontId="1" fillId="0" borderId="0" xfId="0" applyNumberFormat="1" applyFont="1"/>
    <xf numFmtId="165" fontId="0" fillId="2" borderId="1" xfId="0" applyNumberFormat="1" applyFill="1" applyBorder="1"/>
    <xf numFmtId="1" fontId="0" fillId="0" borderId="1" xfId="0" applyNumberFormat="1" applyBorder="1"/>
    <xf numFmtId="164" fontId="0" fillId="0" borderId="1" xfId="0" applyNumberFormat="1" applyBorder="1"/>
    <xf numFmtId="3" fontId="0" fillId="0" borderId="1" xfId="0" applyNumberFormat="1" applyBorder="1"/>
    <xf numFmtId="0" fontId="5" fillId="0" borderId="0" xfId="0" applyFont="1"/>
    <xf numFmtId="0" fontId="6" fillId="0" borderId="0" xfId="0" applyFont="1"/>
    <xf numFmtId="165" fontId="0" fillId="0" borderId="0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7" fillId="0" borderId="0" xfId="0" applyFont="1"/>
    <xf numFmtId="164" fontId="1" fillId="0" borderId="0" xfId="0" applyNumberFormat="1" applyFont="1"/>
    <xf numFmtId="0" fontId="0" fillId="0" borderId="0" xfId="0" quotePrefix="1" applyFill="1" applyBorder="1"/>
    <xf numFmtId="0" fontId="0" fillId="0" borderId="0" xfId="0" applyFill="1" applyBorder="1"/>
    <xf numFmtId="0" fontId="9" fillId="0" borderId="0" xfId="0" applyFont="1"/>
    <xf numFmtId="0" fontId="0" fillId="0" borderId="0" xfId="0" applyAlignment="1">
      <alignment horizontal="center"/>
    </xf>
    <xf numFmtId="6" fontId="0" fillId="0" borderId="0" xfId="0" applyNumberFormat="1"/>
    <xf numFmtId="8" fontId="0" fillId="0" borderId="0" xfId="0" applyNumberFormat="1"/>
    <xf numFmtId="3" fontId="0" fillId="0" borderId="0" xfId="0" applyNumberFormat="1"/>
    <xf numFmtId="0" fontId="8" fillId="0" borderId="0" xfId="0" applyFont="1"/>
    <xf numFmtId="0" fontId="0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6" fontId="0" fillId="0" borderId="0" xfId="0" applyNumberFormat="1" applyFont="1" applyFill="1" applyBorder="1"/>
    <xf numFmtId="8" fontId="0" fillId="0" borderId="0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/>
  </sheetViews>
  <sheetFormatPr defaultRowHeight="15" x14ac:dyDescent="0.25"/>
  <cols>
    <col min="1" max="1" width="30.28515625" customWidth="1"/>
    <col min="2" max="5" width="10.140625" bestFit="1" customWidth="1"/>
    <col min="6" max="6" width="11.140625" bestFit="1" customWidth="1"/>
    <col min="7" max="7" width="10.140625" bestFit="1" customWidth="1"/>
    <col min="8" max="8" width="9.28515625" customWidth="1"/>
    <col min="9" max="9" width="10.140625" bestFit="1" customWidth="1"/>
  </cols>
  <sheetData>
    <row r="1" spans="1:13" ht="61.5" x14ac:dyDescent="0.9">
      <c r="A1" s="49" t="s">
        <v>221</v>
      </c>
    </row>
    <row r="3" spans="1:13" x14ac:dyDescent="0.25">
      <c r="B3" s="67" t="s">
        <v>43</v>
      </c>
      <c r="C3" s="67"/>
      <c r="D3" s="67"/>
      <c r="E3" s="67"/>
      <c r="F3" s="67"/>
      <c r="G3" s="67"/>
    </row>
    <row r="4" spans="1:13" x14ac:dyDescent="0.25">
      <c r="B4" s="12" t="s">
        <v>44</v>
      </c>
      <c r="C4" s="12" t="s">
        <v>45</v>
      </c>
      <c r="D4" s="12" t="s">
        <v>46</v>
      </c>
      <c r="E4" s="12" t="s">
        <v>47</v>
      </c>
      <c r="F4" s="12" t="s">
        <v>48</v>
      </c>
      <c r="G4" s="12" t="s">
        <v>49</v>
      </c>
      <c r="M4" s="52" t="s">
        <v>119</v>
      </c>
    </row>
    <row r="5" spans="1:13" x14ac:dyDescent="0.25">
      <c r="A5" s="12" t="s">
        <v>37</v>
      </c>
      <c r="B5" s="46">
        <f>'Hardware Replacement Cycle'!D21</f>
        <v>45650</v>
      </c>
      <c r="C5" s="46">
        <f>'Hardware Replacement Cycle'!D40</f>
        <v>47150</v>
      </c>
      <c r="D5" s="46">
        <f>'Hardware Replacement Cycle'!D59</f>
        <v>44650</v>
      </c>
      <c r="E5" s="46">
        <f>'Hardware Replacement Cycle'!D78</f>
        <v>46900</v>
      </c>
      <c r="F5" s="46">
        <f>'Hardware Replacement Cycle'!D97</f>
        <v>70650</v>
      </c>
      <c r="G5" s="46">
        <f>'Hardware Replacement Cycle'!D116</f>
        <v>38850</v>
      </c>
    </row>
    <row r="6" spans="1:13" x14ac:dyDescent="0.25">
      <c r="A6" s="12" t="s">
        <v>38</v>
      </c>
      <c r="B6" s="47">
        <f>'Hardware Maintenance'!D29</f>
        <v>10037.5</v>
      </c>
      <c r="C6" s="47">
        <f>'Hardware Maintenance'!D56</f>
        <v>7610</v>
      </c>
      <c r="D6" s="47">
        <f>'Hardware Maintenance'!D110</f>
        <v>6955</v>
      </c>
      <c r="E6" s="47">
        <f>'Hardware Maintenance'!D110</f>
        <v>6955</v>
      </c>
      <c r="F6" s="47">
        <f>'Hardware Maintenance'!D137</f>
        <v>6355</v>
      </c>
      <c r="G6" s="47">
        <f>'Hardware Maintenance'!D164</f>
        <v>8755</v>
      </c>
      <c r="M6" t="s">
        <v>122</v>
      </c>
    </row>
    <row r="7" spans="1:13" x14ac:dyDescent="0.25">
      <c r="A7" s="12" t="s">
        <v>39</v>
      </c>
      <c r="B7" s="47">
        <f>'Software Licensing'!B18</f>
        <v>35141.159999999996</v>
      </c>
      <c r="C7" s="47">
        <f>'Software Licensing'!C18</f>
        <v>34702.659999999996</v>
      </c>
      <c r="D7" s="47">
        <f>'Software Licensing'!D18</f>
        <v>33540.347500000003</v>
      </c>
      <c r="E7" s="47">
        <f>'Software Licensing'!E18</f>
        <v>33578.223437499997</v>
      </c>
      <c r="F7" s="47">
        <f>'Software Licensing'!F18</f>
        <v>33616.288754687499</v>
      </c>
      <c r="G7" s="47">
        <f>'Software Licensing'!G18</f>
        <v>33654.54439846093</v>
      </c>
      <c r="M7" t="s">
        <v>120</v>
      </c>
    </row>
    <row r="8" spans="1:13" x14ac:dyDescent="0.25">
      <c r="A8" s="12" t="s">
        <v>40</v>
      </c>
      <c r="B8" s="47">
        <f>'School Consumables'!D17</f>
        <v>5380</v>
      </c>
      <c r="C8" s="47">
        <f>'School Consumables'!D17</f>
        <v>5380</v>
      </c>
      <c r="D8" s="47">
        <f>'School Consumables'!D17</f>
        <v>5380</v>
      </c>
      <c r="E8" s="47">
        <f>'School Consumables'!D17</f>
        <v>5380</v>
      </c>
      <c r="F8" s="47">
        <f>'School Consumables'!D17</f>
        <v>5380</v>
      </c>
      <c r="G8" s="47">
        <f>'School Consumables'!D17</f>
        <v>5380</v>
      </c>
      <c r="M8" t="s">
        <v>124</v>
      </c>
    </row>
    <row r="9" spans="1:13" x14ac:dyDescent="0.25">
      <c r="A9" s="12" t="s">
        <v>41</v>
      </c>
      <c r="B9" s="47">
        <f>'ICT Department Consumables'!$D$15</f>
        <v>1419</v>
      </c>
      <c r="C9" s="47">
        <f>'ICT Department Consumables'!$D$15</f>
        <v>1419</v>
      </c>
      <c r="D9" s="47">
        <f>'ICT Department Consumables'!$D$15</f>
        <v>1419</v>
      </c>
      <c r="E9" s="47">
        <f>'ICT Department Consumables'!$D$15</f>
        <v>1419</v>
      </c>
      <c r="F9" s="47">
        <f>'ICT Department Consumables'!$D$15</f>
        <v>1419</v>
      </c>
      <c r="G9" s="47">
        <f>'ICT Department Consumables'!$D$15</f>
        <v>1419</v>
      </c>
      <c r="M9" t="s">
        <v>126</v>
      </c>
    </row>
    <row r="10" spans="1:13" x14ac:dyDescent="0.25">
      <c r="A10" s="12" t="s">
        <v>42</v>
      </c>
      <c r="B10" s="48"/>
      <c r="C10" s="48"/>
      <c r="D10" s="48"/>
      <c r="E10" s="48"/>
      <c r="F10" s="48"/>
      <c r="G10" s="48"/>
      <c r="M10" t="s">
        <v>214</v>
      </c>
    </row>
    <row r="11" spans="1:13" x14ac:dyDescent="0.25">
      <c r="B11" s="1"/>
      <c r="C11" s="1"/>
      <c r="D11" s="1"/>
      <c r="E11" s="1"/>
      <c r="F11" s="1"/>
      <c r="G11" s="1"/>
      <c r="I11" t="s">
        <v>218</v>
      </c>
      <c r="M11" t="s">
        <v>132</v>
      </c>
    </row>
    <row r="12" spans="1:13" x14ac:dyDescent="0.25">
      <c r="A12" s="34" t="s">
        <v>89</v>
      </c>
      <c r="B12" s="50">
        <f>SUM(B5:B10)</f>
        <v>97627.66</v>
      </c>
      <c r="C12" s="50">
        <f t="shared" ref="C12:G12" si="0">SUM(C5:C10)</f>
        <v>96261.66</v>
      </c>
      <c r="D12" s="50">
        <f t="shared" si="0"/>
        <v>91944.347500000003</v>
      </c>
      <c r="E12" s="50">
        <f t="shared" si="0"/>
        <v>94232.223437499997</v>
      </c>
      <c r="F12" s="50">
        <f t="shared" si="0"/>
        <v>117420.2887546875</v>
      </c>
      <c r="G12" s="50">
        <f t="shared" si="0"/>
        <v>88058.54439846093</v>
      </c>
      <c r="I12" s="33">
        <f>AVERAGE(B12:G12)</f>
        <v>97590.787348441387</v>
      </c>
      <c r="M12" t="s">
        <v>215</v>
      </c>
    </row>
    <row r="13" spans="1:13" s="31" customFormat="1" x14ac:dyDescent="0.25">
      <c r="A13" s="34" t="s">
        <v>125</v>
      </c>
      <c r="B13" s="50">
        <f>B12/1210</f>
        <v>80.684016528925625</v>
      </c>
      <c r="C13" s="50">
        <f t="shared" ref="C13:G13" si="1">C12/1210</f>
        <v>79.555090909090907</v>
      </c>
      <c r="D13" s="50">
        <f t="shared" si="1"/>
        <v>75.987064049586778</v>
      </c>
      <c r="E13" s="50">
        <f t="shared" si="1"/>
        <v>77.877870609504129</v>
      </c>
      <c r="F13" s="50">
        <f t="shared" si="1"/>
        <v>97.041560954287192</v>
      </c>
      <c r="G13" s="50">
        <f t="shared" si="1"/>
        <v>72.775656527653666</v>
      </c>
      <c r="I13" s="33">
        <f>AVERAGE(B13:G13)</f>
        <v>80.653543263174726</v>
      </c>
      <c r="M13" s="31" t="s">
        <v>133</v>
      </c>
    </row>
    <row r="14" spans="1:13" x14ac:dyDescent="0.25">
      <c r="I14" s="33"/>
      <c r="M14" t="s">
        <v>216</v>
      </c>
    </row>
    <row r="15" spans="1:13" s="31" customFormat="1" x14ac:dyDescent="0.25">
      <c r="A15" s="31" t="s">
        <v>113</v>
      </c>
      <c r="B15" s="31" t="s">
        <v>114</v>
      </c>
      <c r="I15" s="33"/>
      <c r="M15" s="31" t="s">
        <v>217</v>
      </c>
    </row>
    <row r="16" spans="1:13" s="31" customFormat="1" x14ac:dyDescent="0.25">
      <c r="I16" s="33"/>
    </row>
    <row r="17" spans="1:9" x14ac:dyDescent="0.25">
      <c r="A17" t="s">
        <v>138</v>
      </c>
      <c r="B17" s="33">
        <f>'Software Licensing'!B15</f>
        <v>2699.52</v>
      </c>
      <c r="C17" s="33">
        <f>'Software Licensing'!C15</f>
        <v>2699.52</v>
      </c>
      <c r="D17" s="33">
        <f>'Software Licensing'!D15</f>
        <v>2699.52</v>
      </c>
      <c r="E17" s="33">
        <f>'Software Licensing'!E15</f>
        <v>2699.52</v>
      </c>
      <c r="F17" s="33">
        <f>'Software Licensing'!F15</f>
        <v>2699.52</v>
      </c>
      <c r="G17" s="33">
        <f>'Software Licensing'!G15</f>
        <v>2699.52</v>
      </c>
      <c r="I17" s="33"/>
    </row>
    <row r="18" spans="1:9" s="31" customFormat="1" x14ac:dyDescent="0.25">
      <c r="A18" s="31" t="s">
        <v>139</v>
      </c>
      <c r="B18" s="33">
        <f>'Software Licensing'!B16</f>
        <v>1400</v>
      </c>
      <c r="C18" s="33">
        <f>'Software Licensing'!C16</f>
        <v>1400</v>
      </c>
      <c r="D18" s="33">
        <f>'Software Licensing'!D16</f>
        <v>1400</v>
      </c>
      <c r="E18" s="33">
        <f>'Software Licensing'!E16</f>
        <v>1400</v>
      </c>
      <c r="F18" s="33">
        <f>'Software Licensing'!F16</f>
        <v>1400</v>
      </c>
      <c r="G18" s="33">
        <f>'Software Licensing'!G16</f>
        <v>1400</v>
      </c>
      <c r="I18" s="33"/>
    </row>
    <row r="19" spans="1:9" x14ac:dyDescent="0.25">
      <c r="A19" t="s">
        <v>140</v>
      </c>
      <c r="B19" s="33">
        <f>'Software Licensing'!B5</f>
        <v>15303.64</v>
      </c>
      <c r="C19" s="33">
        <f>'Software Licensing'!C5</f>
        <v>15303.64</v>
      </c>
      <c r="D19" s="33">
        <f>'Software Licensing'!D5</f>
        <v>15303.64</v>
      </c>
      <c r="E19" s="33">
        <f>'Software Licensing'!E5</f>
        <v>15303.64</v>
      </c>
      <c r="F19" s="33">
        <f>'Software Licensing'!F5</f>
        <v>15303.64</v>
      </c>
      <c r="G19" s="33">
        <f>'Software Licensing'!G5</f>
        <v>15303.64</v>
      </c>
      <c r="I19" s="33"/>
    </row>
    <row r="20" spans="1:9" x14ac:dyDescent="0.25">
      <c r="A20" t="s">
        <v>141</v>
      </c>
      <c r="B20" s="33">
        <f>('Software Licensing'!B9/2)</f>
        <v>900</v>
      </c>
      <c r="C20" s="33">
        <f>('Software Licensing'!C9/2)</f>
        <v>900</v>
      </c>
      <c r="D20" s="33">
        <f>('Software Licensing'!D9/2)</f>
        <v>900</v>
      </c>
      <c r="E20" s="33">
        <f>('Software Licensing'!E9/2)</f>
        <v>900</v>
      </c>
      <c r="F20" s="33">
        <f>('Software Licensing'!F9/2)</f>
        <v>900</v>
      </c>
      <c r="G20" s="33">
        <f>('Software Licensing'!G9/2)</f>
        <v>900</v>
      </c>
      <c r="I20" s="33"/>
    </row>
    <row r="21" spans="1:9" s="31" customFormat="1" x14ac:dyDescent="0.25">
      <c r="A21" s="31" t="s">
        <v>142</v>
      </c>
      <c r="B21" s="33">
        <f>'Software Licensing'!B7</f>
        <v>976</v>
      </c>
      <c r="C21" s="33">
        <f>'Software Licensing'!C7</f>
        <v>500</v>
      </c>
      <c r="D21" s="33">
        <f>'Software Licensing'!D7</f>
        <v>500</v>
      </c>
      <c r="E21" s="33">
        <f>'Software Licensing'!E7</f>
        <v>500</v>
      </c>
      <c r="F21" s="33">
        <f>'Software Licensing'!F7</f>
        <v>500</v>
      </c>
      <c r="G21" s="33">
        <f>'Software Licensing'!G7</f>
        <v>500</v>
      </c>
      <c r="I21" s="33"/>
    </row>
    <row r="22" spans="1:9" s="31" customFormat="1" x14ac:dyDescent="0.25">
      <c r="A22" s="31" t="s">
        <v>53</v>
      </c>
      <c r="B22" s="33">
        <f>'Software Licensing'!B6</f>
        <v>160</v>
      </c>
      <c r="C22" s="33">
        <f>'Software Licensing'!C6</f>
        <v>160</v>
      </c>
      <c r="D22" s="33">
        <f>'Software Licensing'!D6</f>
        <v>160</v>
      </c>
      <c r="E22" s="33">
        <f>'Software Licensing'!E6</f>
        <v>160</v>
      </c>
      <c r="F22" s="33">
        <f>'Software Licensing'!F6</f>
        <v>160</v>
      </c>
      <c r="G22" s="33">
        <f>'Software Licensing'!G6</f>
        <v>160</v>
      </c>
      <c r="I22" s="33"/>
    </row>
    <row r="23" spans="1:9" s="31" customFormat="1" x14ac:dyDescent="0.25">
      <c r="A23" s="31" t="s">
        <v>210</v>
      </c>
      <c r="B23" s="33">
        <v>1450</v>
      </c>
      <c r="C23" s="33">
        <v>1450</v>
      </c>
      <c r="D23" s="33">
        <v>1450</v>
      </c>
      <c r="E23" s="33">
        <v>1450</v>
      </c>
      <c r="F23" s="33">
        <v>1450</v>
      </c>
      <c r="G23" s="33">
        <v>1450</v>
      </c>
      <c r="I23" s="33"/>
    </row>
    <row r="24" spans="1:9" s="31" customFormat="1" x14ac:dyDescent="0.25">
      <c r="A24" s="31" t="s">
        <v>143</v>
      </c>
      <c r="B24" s="33"/>
      <c r="C24" s="33"/>
      <c r="D24" s="33"/>
      <c r="E24" s="33"/>
      <c r="F24" s="33"/>
      <c r="G24" s="33"/>
      <c r="I24" s="33"/>
    </row>
    <row r="25" spans="1:9" x14ac:dyDescent="0.25">
      <c r="I25" s="33"/>
    </row>
    <row r="26" spans="1:9" x14ac:dyDescent="0.25">
      <c r="A26" s="34" t="s">
        <v>115</v>
      </c>
      <c r="B26" s="33">
        <f>SUM(B17:B24)</f>
        <v>22889.16</v>
      </c>
      <c r="C26" s="33">
        <f t="shared" ref="C26:G26" si="2">SUM(C17:C24)</f>
        <v>22413.16</v>
      </c>
      <c r="D26" s="33">
        <f t="shared" si="2"/>
        <v>22413.16</v>
      </c>
      <c r="E26" s="33">
        <f t="shared" si="2"/>
        <v>22413.16</v>
      </c>
      <c r="F26" s="33">
        <f t="shared" si="2"/>
        <v>22413.16</v>
      </c>
      <c r="G26" s="33">
        <f t="shared" si="2"/>
        <v>22413.16</v>
      </c>
      <c r="I26" s="33"/>
    </row>
    <row r="27" spans="1:9" x14ac:dyDescent="0.25">
      <c r="I27" s="33"/>
    </row>
    <row r="28" spans="1:9" x14ac:dyDescent="0.25">
      <c r="A28" s="34" t="s">
        <v>116</v>
      </c>
      <c r="B28" s="50">
        <f>B12-B26</f>
        <v>74738.5</v>
      </c>
      <c r="C28" s="50">
        <f t="shared" ref="C28:G28" si="3">C12-C26</f>
        <v>73848.5</v>
      </c>
      <c r="D28" s="50">
        <f t="shared" si="3"/>
        <v>69531.1875</v>
      </c>
      <c r="E28" s="50">
        <f t="shared" si="3"/>
        <v>71819.063437499994</v>
      </c>
      <c r="F28" s="50">
        <f t="shared" si="3"/>
        <v>95007.128754687496</v>
      </c>
      <c r="G28" s="50">
        <f t="shared" si="3"/>
        <v>65645.384398460927</v>
      </c>
      <c r="I28" s="33">
        <f t="shared" ref="I28:I31" si="4">AVERAGE(B28:G28)</f>
        <v>75098.294015108069</v>
      </c>
    </row>
    <row r="29" spans="1:9" x14ac:dyDescent="0.25">
      <c r="A29" s="34" t="s">
        <v>125</v>
      </c>
      <c r="B29" s="50">
        <f>B28/1210</f>
        <v>61.767355371900827</v>
      </c>
      <c r="C29" s="50">
        <f t="shared" ref="C29:G29" si="5">C28/1210</f>
        <v>61.031818181818181</v>
      </c>
      <c r="D29" s="50">
        <f t="shared" si="5"/>
        <v>57.463791322314052</v>
      </c>
      <c r="E29" s="50">
        <f t="shared" si="5"/>
        <v>59.354597882231403</v>
      </c>
      <c r="F29" s="50">
        <f t="shared" si="5"/>
        <v>78.518288227014466</v>
      </c>
      <c r="G29" s="50">
        <f t="shared" si="5"/>
        <v>54.252383800380933</v>
      </c>
      <c r="I29" s="33">
        <f t="shared" si="4"/>
        <v>62.064705797609975</v>
      </c>
    </row>
    <row r="30" spans="1:9" x14ac:dyDescent="0.25">
      <c r="I30" s="33"/>
    </row>
    <row r="31" spans="1:9" x14ac:dyDescent="0.25">
      <c r="A31" s="34" t="s">
        <v>145</v>
      </c>
      <c r="B31" s="33">
        <f>B28-66000</f>
        <v>8738.5</v>
      </c>
      <c r="C31" s="33">
        <f t="shared" ref="C31:G31" si="6">C28-66000</f>
        <v>7848.5</v>
      </c>
      <c r="D31" s="33">
        <f t="shared" si="6"/>
        <v>3531.1875</v>
      </c>
      <c r="E31" s="33">
        <f t="shared" si="6"/>
        <v>5819.0634374999936</v>
      </c>
      <c r="F31" s="33">
        <f t="shared" si="6"/>
        <v>29007.128754687496</v>
      </c>
      <c r="G31" s="33">
        <f t="shared" si="6"/>
        <v>-354.6156015390734</v>
      </c>
      <c r="I31" s="33">
        <f t="shared" si="4"/>
        <v>9098.2940151080693</v>
      </c>
    </row>
    <row r="33" spans="1:6" x14ac:dyDescent="0.25">
      <c r="A33" s="34"/>
      <c r="F33" s="54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18" sqref="D18"/>
    </sheetView>
  </sheetViews>
  <sheetFormatPr defaultRowHeight="15" x14ac:dyDescent="0.25"/>
  <cols>
    <col min="1" max="1" width="17.140625" customWidth="1"/>
    <col min="3" max="3" width="11.85546875" customWidth="1"/>
    <col min="4" max="4" width="22" customWidth="1"/>
  </cols>
  <sheetData>
    <row r="1" spans="1:5" x14ac:dyDescent="0.25">
      <c r="A1" s="32" t="s">
        <v>162</v>
      </c>
    </row>
    <row r="2" spans="1:5" s="31" customFormat="1" x14ac:dyDescent="0.25">
      <c r="A2" s="32"/>
    </row>
    <row r="3" spans="1:5" x14ac:dyDescent="0.25">
      <c r="A3" s="34" t="s">
        <v>147</v>
      </c>
      <c r="B3" s="34" t="s">
        <v>148</v>
      </c>
      <c r="C3" s="34" t="s">
        <v>149</v>
      </c>
      <c r="D3" s="34" t="s">
        <v>165</v>
      </c>
    </row>
    <row r="4" spans="1:5" x14ac:dyDescent="0.25">
      <c r="A4" t="s">
        <v>150</v>
      </c>
      <c r="B4">
        <v>1050</v>
      </c>
      <c r="C4" s="2">
        <v>70000</v>
      </c>
      <c r="D4" s="56">
        <f>C4/B4</f>
        <v>66.666666666666671</v>
      </c>
    </row>
    <row r="5" spans="1:5" x14ac:dyDescent="0.25">
      <c r="A5" t="s">
        <v>151</v>
      </c>
      <c r="B5">
        <v>890</v>
      </c>
      <c r="C5" s="2">
        <v>130000</v>
      </c>
      <c r="D5" s="56">
        <f t="shared" ref="D5:D13" si="0">C5/B5</f>
        <v>146.06741573033707</v>
      </c>
    </row>
    <row r="6" spans="1:5" x14ac:dyDescent="0.25">
      <c r="A6" t="s">
        <v>152</v>
      </c>
      <c r="B6">
        <v>1200</v>
      </c>
      <c r="C6" s="2">
        <v>100000</v>
      </c>
      <c r="D6" s="56">
        <f t="shared" si="0"/>
        <v>83.333333333333329</v>
      </c>
    </row>
    <row r="7" spans="1:5" x14ac:dyDescent="0.25">
      <c r="A7" t="s">
        <v>153</v>
      </c>
      <c r="B7">
        <v>1800</v>
      </c>
      <c r="C7" s="2">
        <v>150000</v>
      </c>
      <c r="D7" s="56">
        <f t="shared" si="0"/>
        <v>83.333333333333329</v>
      </c>
    </row>
    <row r="8" spans="1:5" x14ac:dyDescent="0.25">
      <c r="A8" t="s">
        <v>154</v>
      </c>
      <c r="B8" s="66" t="s">
        <v>166</v>
      </c>
      <c r="C8" s="66"/>
      <c r="D8" s="56">
        <v>100</v>
      </c>
    </row>
    <row r="9" spans="1:5" x14ac:dyDescent="0.25">
      <c r="A9" t="s">
        <v>155</v>
      </c>
      <c r="B9">
        <v>1200</v>
      </c>
      <c r="C9" s="2">
        <v>90000</v>
      </c>
      <c r="D9" s="56">
        <f t="shared" si="0"/>
        <v>75</v>
      </c>
    </row>
    <row r="10" spans="1:5" x14ac:dyDescent="0.25">
      <c r="A10" t="s">
        <v>156</v>
      </c>
      <c r="B10">
        <v>1500</v>
      </c>
      <c r="C10" s="2">
        <v>100000</v>
      </c>
      <c r="D10" s="56">
        <f t="shared" si="0"/>
        <v>66.666666666666671</v>
      </c>
      <c r="E10" t="s">
        <v>157</v>
      </c>
    </row>
    <row r="11" spans="1:5" x14ac:dyDescent="0.25">
      <c r="A11" t="s">
        <v>158</v>
      </c>
      <c r="B11">
        <v>1500</v>
      </c>
      <c r="C11" s="2">
        <v>125000</v>
      </c>
      <c r="D11" s="56">
        <f t="shared" si="0"/>
        <v>83.333333333333329</v>
      </c>
      <c r="E11" t="s">
        <v>220</v>
      </c>
    </row>
    <row r="12" spans="1:5" x14ac:dyDescent="0.25">
      <c r="A12" t="s">
        <v>160</v>
      </c>
      <c r="B12">
        <v>860</v>
      </c>
      <c r="C12" s="2">
        <v>68000</v>
      </c>
      <c r="D12" s="56">
        <f t="shared" si="0"/>
        <v>79.069767441860463</v>
      </c>
      <c r="E12" t="s">
        <v>168</v>
      </c>
    </row>
    <row r="13" spans="1:5" x14ac:dyDescent="0.25">
      <c r="A13" t="s">
        <v>167</v>
      </c>
      <c r="B13">
        <v>1200</v>
      </c>
      <c r="C13" s="2">
        <v>100000</v>
      </c>
      <c r="D13" s="56">
        <f t="shared" si="0"/>
        <v>83.333333333333329</v>
      </c>
      <c r="E13" t="s">
        <v>161</v>
      </c>
    </row>
    <row r="14" spans="1:5" x14ac:dyDescent="0.25">
      <c r="A14" t="s">
        <v>159</v>
      </c>
      <c r="B14">
        <v>600</v>
      </c>
      <c r="C14" s="2">
        <v>125000</v>
      </c>
      <c r="D14" s="56">
        <f>C14/B14</f>
        <v>208.33333333333334</v>
      </c>
    </row>
    <row r="15" spans="1:5" s="31" customFormat="1" x14ac:dyDescent="0.25">
      <c r="C15" s="2"/>
      <c r="D15" s="56"/>
    </row>
    <row r="16" spans="1:5" x14ac:dyDescent="0.25">
      <c r="A16" t="s">
        <v>163</v>
      </c>
      <c r="D16" s="56">
        <f>AVERAGE(D4:D14)</f>
        <v>97.739743924745241</v>
      </c>
    </row>
    <row r="18" spans="1:4" x14ac:dyDescent="0.25">
      <c r="A18" t="s">
        <v>164</v>
      </c>
      <c r="D18" s="56">
        <f>AVERAGE(D4:D13)</f>
        <v>86.680384983886427</v>
      </c>
    </row>
  </sheetData>
  <mergeCells count="1">
    <mergeCell ref="B8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B1" sqref="B1"/>
    </sheetView>
  </sheetViews>
  <sheetFormatPr defaultRowHeight="15" x14ac:dyDescent="0.25"/>
  <cols>
    <col min="1" max="1" width="42.28515625" style="59" customWidth="1"/>
    <col min="2" max="2" width="24.140625" style="59" customWidth="1"/>
    <col min="3" max="3" width="38.140625" style="59" bestFit="1" customWidth="1"/>
    <col min="4" max="4" width="12.85546875" style="59" customWidth="1"/>
    <col min="5" max="6" width="16" style="59" customWidth="1"/>
    <col min="7" max="16384" width="9.140625" style="59"/>
  </cols>
  <sheetData>
    <row r="1" spans="1:6" s="60" customFormat="1" ht="33.75" x14ac:dyDescent="0.5">
      <c r="A1" s="61" t="s">
        <v>208</v>
      </c>
    </row>
    <row r="3" spans="1:6" x14ac:dyDescent="0.25">
      <c r="A3" s="31" t="s">
        <v>201</v>
      </c>
      <c r="B3" s="31" t="s">
        <v>172</v>
      </c>
      <c r="C3" s="31" t="s">
        <v>173</v>
      </c>
      <c r="D3" s="31" t="s">
        <v>202</v>
      </c>
      <c r="E3" s="31" t="s">
        <v>203</v>
      </c>
      <c r="F3" s="31" t="s">
        <v>3</v>
      </c>
    </row>
    <row r="4" spans="1:6" x14ac:dyDescent="0.25">
      <c r="A4" s="31"/>
      <c r="B4" s="31"/>
      <c r="C4" s="31"/>
      <c r="D4" s="31"/>
      <c r="E4" s="31"/>
      <c r="F4" s="31"/>
    </row>
    <row r="5" spans="1:6" x14ac:dyDescent="0.25">
      <c r="A5" s="31" t="s">
        <v>174</v>
      </c>
      <c r="B5" s="31" t="s">
        <v>175</v>
      </c>
      <c r="C5" s="31" t="s">
        <v>176</v>
      </c>
      <c r="D5" s="31">
        <v>56</v>
      </c>
      <c r="E5" s="55">
        <v>350</v>
      </c>
      <c r="F5" s="55">
        <f>E5*D5</f>
        <v>19600</v>
      </c>
    </row>
    <row r="6" spans="1:6" x14ac:dyDescent="0.25">
      <c r="A6" s="31" t="s">
        <v>177</v>
      </c>
      <c r="B6" s="31" t="s">
        <v>175</v>
      </c>
      <c r="C6" s="31" t="s">
        <v>176</v>
      </c>
      <c r="D6" s="31">
        <v>3</v>
      </c>
      <c r="E6" s="55">
        <v>400</v>
      </c>
      <c r="F6" s="55">
        <f t="shared" ref="F6:F26" si="0">E6*D6</f>
        <v>1200</v>
      </c>
    </row>
    <row r="7" spans="1:6" x14ac:dyDescent="0.25">
      <c r="A7" s="31" t="s">
        <v>178</v>
      </c>
      <c r="B7" s="31" t="s">
        <v>179</v>
      </c>
      <c r="C7" s="31" t="s">
        <v>180</v>
      </c>
      <c r="D7" s="31"/>
      <c r="E7" s="55" t="s">
        <v>204</v>
      </c>
      <c r="F7" s="55"/>
    </row>
    <row r="8" spans="1:6" x14ac:dyDescent="0.25">
      <c r="A8" s="31" t="s">
        <v>5</v>
      </c>
      <c r="B8" s="31" t="s">
        <v>184</v>
      </c>
      <c r="C8" s="31" t="s">
        <v>176</v>
      </c>
      <c r="D8" s="31">
        <v>66</v>
      </c>
      <c r="E8" s="55">
        <v>450</v>
      </c>
      <c r="F8" s="55">
        <f t="shared" si="0"/>
        <v>29700</v>
      </c>
    </row>
    <row r="9" spans="1:6" x14ac:dyDescent="0.25">
      <c r="A9" s="31" t="s">
        <v>6</v>
      </c>
      <c r="B9" s="31" t="s">
        <v>175</v>
      </c>
      <c r="C9" s="31" t="s">
        <v>176</v>
      </c>
      <c r="D9" s="31">
        <v>490</v>
      </c>
      <c r="E9" s="55">
        <v>65</v>
      </c>
      <c r="F9" s="55">
        <f t="shared" si="0"/>
        <v>31850</v>
      </c>
    </row>
    <row r="10" spans="1:6" x14ac:dyDescent="0.25">
      <c r="A10" s="31" t="s">
        <v>185</v>
      </c>
      <c r="B10" s="31" t="s">
        <v>186</v>
      </c>
      <c r="C10" s="31" t="s">
        <v>176</v>
      </c>
      <c r="D10" s="31">
        <v>4</v>
      </c>
      <c r="E10" s="55">
        <v>1200</v>
      </c>
      <c r="F10" s="55">
        <f t="shared" si="0"/>
        <v>4800</v>
      </c>
    </row>
    <row r="11" spans="1:6" x14ac:dyDescent="0.25">
      <c r="A11" s="31" t="s">
        <v>8</v>
      </c>
      <c r="B11" s="31" t="s">
        <v>175</v>
      </c>
      <c r="C11" s="31" t="s">
        <v>176</v>
      </c>
      <c r="D11" s="31">
        <v>64</v>
      </c>
      <c r="E11" s="55">
        <v>200</v>
      </c>
      <c r="F11" s="55">
        <f t="shared" si="0"/>
        <v>12800</v>
      </c>
    </row>
    <row r="12" spans="1:6" x14ac:dyDescent="0.25">
      <c r="A12" s="31" t="s">
        <v>188</v>
      </c>
      <c r="B12" s="31" t="s">
        <v>189</v>
      </c>
      <c r="C12" s="31" t="s">
        <v>176</v>
      </c>
      <c r="D12" s="31">
        <v>30</v>
      </c>
      <c r="E12" s="55">
        <v>650</v>
      </c>
      <c r="F12" s="55">
        <f t="shared" si="0"/>
        <v>19500</v>
      </c>
    </row>
    <row r="13" spans="1:6" x14ac:dyDescent="0.25">
      <c r="A13" s="31" t="s">
        <v>9</v>
      </c>
      <c r="B13" s="31" t="s">
        <v>186</v>
      </c>
      <c r="C13" s="31" t="s">
        <v>176</v>
      </c>
      <c r="D13" s="31">
        <v>453</v>
      </c>
      <c r="E13" s="55">
        <v>320</v>
      </c>
      <c r="F13" s="55">
        <f t="shared" si="0"/>
        <v>144960</v>
      </c>
    </row>
    <row r="14" spans="1:6" x14ac:dyDescent="0.25">
      <c r="A14" s="31" t="s">
        <v>10</v>
      </c>
      <c r="B14" s="31" t="s">
        <v>190</v>
      </c>
      <c r="C14" s="31" t="s">
        <v>176</v>
      </c>
      <c r="D14" s="31">
        <v>28</v>
      </c>
      <c r="E14" s="55">
        <v>450</v>
      </c>
      <c r="F14" s="55">
        <f t="shared" si="0"/>
        <v>12600</v>
      </c>
    </row>
    <row r="15" spans="1:6" x14ac:dyDescent="0.25">
      <c r="A15" s="31" t="s">
        <v>191</v>
      </c>
      <c r="B15" s="31" t="s">
        <v>192</v>
      </c>
      <c r="C15" s="31" t="s">
        <v>176</v>
      </c>
      <c r="D15" s="31">
        <v>1</v>
      </c>
      <c r="E15" s="55">
        <v>1000</v>
      </c>
      <c r="F15" s="55">
        <f t="shared" si="0"/>
        <v>1000</v>
      </c>
    </row>
    <row r="16" spans="1:6" x14ac:dyDescent="0.25">
      <c r="A16" s="31" t="s">
        <v>11</v>
      </c>
      <c r="B16" s="31" t="s">
        <v>192</v>
      </c>
      <c r="C16" s="31" t="s">
        <v>176</v>
      </c>
      <c r="D16" s="31">
        <v>0</v>
      </c>
      <c r="E16" s="55">
        <v>500</v>
      </c>
      <c r="F16" s="55">
        <f t="shared" si="0"/>
        <v>0</v>
      </c>
    </row>
    <row r="17" spans="1:6" x14ac:dyDescent="0.25">
      <c r="A17" s="31" t="s">
        <v>209</v>
      </c>
      <c r="B17" s="31" t="s">
        <v>192</v>
      </c>
      <c r="C17" s="31" t="s">
        <v>176</v>
      </c>
      <c r="D17" s="31">
        <v>5</v>
      </c>
      <c r="E17" s="55">
        <v>450</v>
      </c>
      <c r="F17" s="55">
        <f t="shared" si="0"/>
        <v>2250</v>
      </c>
    </row>
    <row r="18" spans="1:6" x14ac:dyDescent="0.25">
      <c r="A18" s="31" t="s">
        <v>12</v>
      </c>
      <c r="B18" s="31" t="s">
        <v>184</v>
      </c>
      <c r="C18" s="31" t="s">
        <v>176</v>
      </c>
      <c r="D18" s="31">
        <v>18</v>
      </c>
      <c r="E18" s="55">
        <v>5000</v>
      </c>
      <c r="F18" s="55">
        <f t="shared" si="0"/>
        <v>90000</v>
      </c>
    </row>
    <row r="19" spans="1:6" x14ac:dyDescent="0.25">
      <c r="A19" s="31" t="s">
        <v>193</v>
      </c>
      <c r="B19" s="31" t="s">
        <v>184</v>
      </c>
      <c r="C19" s="31" t="s">
        <v>176</v>
      </c>
      <c r="D19" s="31">
        <v>2</v>
      </c>
      <c r="E19" s="55">
        <v>10000</v>
      </c>
      <c r="F19" s="55">
        <f t="shared" si="0"/>
        <v>20000</v>
      </c>
    </row>
    <row r="20" spans="1:6" x14ac:dyDescent="0.25">
      <c r="A20" s="31" t="s">
        <v>194</v>
      </c>
      <c r="B20" s="31" t="s">
        <v>205</v>
      </c>
      <c r="C20" s="31" t="s">
        <v>176</v>
      </c>
      <c r="D20" s="31">
        <v>2</v>
      </c>
      <c r="E20" s="55">
        <v>1000</v>
      </c>
      <c r="F20" s="55">
        <f t="shared" si="0"/>
        <v>2000</v>
      </c>
    </row>
    <row r="21" spans="1:6" x14ac:dyDescent="0.25">
      <c r="A21" s="31" t="s">
        <v>15</v>
      </c>
      <c r="B21" s="31" t="s">
        <v>195</v>
      </c>
      <c r="C21" s="31" t="s">
        <v>176</v>
      </c>
      <c r="D21" s="31">
        <v>1</v>
      </c>
      <c r="E21" s="55">
        <v>4000</v>
      </c>
      <c r="F21" s="55">
        <f t="shared" si="0"/>
        <v>4000</v>
      </c>
    </row>
    <row r="22" spans="1:6" x14ac:dyDescent="0.25">
      <c r="A22" s="31" t="s">
        <v>196</v>
      </c>
      <c r="B22" s="31" t="s">
        <v>206</v>
      </c>
      <c r="C22" s="31" t="s">
        <v>176</v>
      </c>
      <c r="D22" s="31">
        <v>1</v>
      </c>
      <c r="E22" s="57">
        <v>10000</v>
      </c>
      <c r="F22" s="55">
        <f t="shared" si="0"/>
        <v>10000</v>
      </c>
    </row>
    <row r="23" spans="1:6" x14ac:dyDescent="0.25">
      <c r="A23" s="31" t="s">
        <v>197</v>
      </c>
      <c r="B23" s="31" t="s">
        <v>206</v>
      </c>
      <c r="C23" s="31" t="s">
        <v>176</v>
      </c>
      <c r="D23" s="31">
        <v>4</v>
      </c>
      <c r="E23" s="57">
        <v>1000</v>
      </c>
      <c r="F23" s="55">
        <f t="shared" si="0"/>
        <v>4000</v>
      </c>
    </row>
    <row r="24" spans="1:6" x14ac:dyDescent="0.25">
      <c r="A24" s="31" t="s">
        <v>198</v>
      </c>
      <c r="B24" s="31" t="s">
        <v>206</v>
      </c>
      <c r="C24" s="31" t="s">
        <v>176</v>
      </c>
      <c r="D24" s="31">
        <v>30</v>
      </c>
      <c r="E24" s="55">
        <v>500</v>
      </c>
      <c r="F24" s="55">
        <f t="shared" si="0"/>
        <v>15000</v>
      </c>
    </row>
    <row r="25" spans="1:6" x14ac:dyDescent="0.25">
      <c r="A25" s="31" t="s">
        <v>199</v>
      </c>
      <c r="B25" s="31" t="s">
        <v>206</v>
      </c>
      <c r="C25" s="31" t="s">
        <v>176</v>
      </c>
      <c r="D25" s="31">
        <v>2</v>
      </c>
      <c r="E25" s="31">
        <v>7000</v>
      </c>
      <c r="F25" s="55">
        <f t="shared" si="0"/>
        <v>14000</v>
      </c>
    </row>
    <row r="26" spans="1:6" x14ac:dyDescent="0.25">
      <c r="A26" s="31" t="s">
        <v>200</v>
      </c>
      <c r="B26" s="31" t="s">
        <v>206</v>
      </c>
      <c r="C26" s="31" t="s">
        <v>176</v>
      </c>
      <c r="D26" s="31">
        <v>30</v>
      </c>
      <c r="E26" s="31">
        <v>120</v>
      </c>
      <c r="F26" s="55">
        <f t="shared" si="0"/>
        <v>3600</v>
      </c>
    </row>
    <row r="27" spans="1:6" x14ac:dyDescent="0.25">
      <c r="A27" s="31" t="s">
        <v>187</v>
      </c>
      <c r="B27" s="31" t="s">
        <v>175</v>
      </c>
      <c r="C27" s="31" t="s">
        <v>182</v>
      </c>
      <c r="D27" s="31">
        <v>47</v>
      </c>
      <c r="E27" s="55">
        <v>1200</v>
      </c>
      <c r="F27" s="55">
        <f>E27*D27</f>
        <v>56400</v>
      </c>
    </row>
    <row r="28" spans="1:6" x14ac:dyDescent="0.25">
      <c r="A28" s="31" t="s">
        <v>181</v>
      </c>
      <c r="B28" s="31" t="s">
        <v>175</v>
      </c>
      <c r="C28" s="31" t="s">
        <v>182</v>
      </c>
      <c r="D28" s="31">
        <v>13</v>
      </c>
      <c r="E28" s="55">
        <v>100</v>
      </c>
      <c r="F28" s="55">
        <f>E28*D28</f>
        <v>1300</v>
      </c>
    </row>
    <row r="29" spans="1:6" x14ac:dyDescent="0.25">
      <c r="A29" s="31" t="s">
        <v>183</v>
      </c>
      <c r="B29" s="31" t="s">
        <v>175</v>
      </c>
      <c r="C29" s="31" t="s">
        <v>182</v>
      </c>
      <c r="D29" s="31">
        <v>9</v>
      </c>
      <c r="E29" s="55">
        <v>400</v>
      </c>
      <c r="F29" s="55">
        <f>E29*D29</f>
        <v>3600</v>
      </c>
    </row>
    <row r="32" spans="1:6" x14ac:dyDescent="0.25">
      <c r="E32" s="31" t="s">
        <v>207</v>
      </c>
      <c r="F32" s="55">
        <f>SUM(F5:F29)</f>
        <v>504160</v>
      </c>
    </row>
    <row r="33" spans="3:6" x14ac:dyDescent="0.25">
      <c r="C33" s="64" t="s">
        <v>211</v>
      </c>
      <c r="D33" s="65"/>
      <c r="E33" s="65"/>
      <c r="F33" s="55">
        <f>SUM(F6:F26)</f>
        <v>423260</v>
      </c>
    </row>
    <row r="34" spans="3:6" x14ac:dyDescent="0.25">
      <c r="C34" s="64" t="s">
        <v>212</v>
      </c>
      <c r="D34" s="65"/>
      <c r="E34" s="65"/>
      <c r="F34" s="62">
        <f>F33/10</f>
        <v>42326</v>
      </c>
    </row>
    <row r="35" spans="3:6" x14ac:dyDescent="0.25">
      <c r="C35" s="64" t="s">
        <v>213</v>
      </c>
      <c r="D35" s="65"/>
      <c r="E35" s="65"/>
      <c r="F35" s="63">
        <f>F33/5</f>
        <v>84652</v>
      </c>
    </row>
  </sheetData>
  <mergeCells count="3">
    <mergeCell ref="C33:E33"/>
    <mergeCell ref="C34:E34"/>
    <mergeCell ref="C35:E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opLeftCell="A93" workbookViewId="0">
      <selection activeCell="C1" sqref="C1"/>
    </sheetView>
  </sheetViews>
  <sheetFormatPr defaultRowHeight="15" x14ac:dyDescent="0.25"/>
  <cols>
    <col min="1" max="1" width="25.28515625" customWidth="1"/>
    <col min="2" max="2" width="20.42578125" customWidth="1"/>
    <col min="3" max="3" width="35" customWidth="1"/>
    <col min="4" max="4" width="18.28515625" customWidth="1"/>
    <col min="6" max="6" width="9.42578125" customWidth="1"/>
  </cols>
  <sheetData>
    <row r="1" spans="1:6" ht="33.75" x14ac:dyDescent="0.5">
      <c r="A1" s="4" t="s">
        <v>22</v>
      </c>
    </row>
    <row r="3" spans="1:6" ht="21" x14ac:dyDescent="0.35">
      <c r="A3" s="43" t="s">
        <v>4</v>
      </c>
    </row>
    <row r="5" spans="1:6" x14ac:dyDescent="0.25">
      <c r="A5" s="12" t="s">
        <v>1</v>
      </c>
      <c r="B5" s="12" t="s">
        <v>2</v>
      </c>
      <c r="C5" s="12" t="s">
        <v>19</v>
      </c>
      <c r="D5" s="12" t="s">
        <v>3</v>
      </c>
    </row>
    <row r="6" spans="1:6" x14ac:dyDescent="0.25">
      <c r="A6" s="7" t="s">
        <v>5</v>
      </c>
      <c r="B6" s="8">
        <v>13</v>
      </c>
      <c r="C6" s="9">
        <f>550</f>
        <v>550</v>
      </c>
      <c r="D6" s="10">
        <f>B6*C6</f>
        <v>7150</v>
      </c>
      <c r="F6" s="13" t="s">
        <v>24</v>
      </c>
    </row>
    <row r="7" spans="1:6" x14ac:dyDescent="0.25">
      <c r="A7" s="7" t="s">
        <v>7</v>
      </c>
      <c r="B7" s="8">
        <v>2</v>
      </c>
      <c r="C7" s="9">
        <v>1200</v>
      </c>
      <c r="D7" s="10">
        <f t="shared" ref="D7:D19" si="0">B7*C7</f>
        <v>2400</v>
      </c>
      <c r="F7" t="s">
        <v>25</v>
      </c>
    </row>
    <row r="8" spans="1:6" x14ac:dyDescent="0.25">
      <c r="A8" s="7" t="s">
        <v>8</v>
      </c>
      <c r="B8" s="8">
        <v>13</v>
      </c>
      <c r="C8" s="9">
        <v>200</v>
      </c>
      <c r="D8" s="10">
        <f t="shared" si="0"/>
        <v>2600</v>
      </c>
      <c r="F8" t="s">
        <v>26</v>
      </c>
    </row>
    <row r="9" spans="1:6" x14ac:dyDescent="0.25">
      <c r="A9" s="7" t="s">
        <v>9</v>
      </c>
      <c r="B9" s="8">
        <v>75</v>
      </c>
      <c r="C9" s="9">
        <v>320</v>
      </c>
      <c r="D9" s="10">
        <f t="shared" si="0"/>
        <v>24000</v>
      </c>
    </row>
    <row r="10" spans="1:6" x14ac:dyDescent="0.25">
      <c r="A10" s="7" t="s">
        <v>10</v>
      </c>
      <c r="B10" s="8">
        <v>0</v>
      </c>
      <c r="C10" s="9">
        <v>450</v>
      </c>
      <c r="D10" s="10">
        <f t="shared" si="0"/>
        <v>0</v>
      </c>
    </row>
    <row r="11" spans="1:6" x14ac:dyDescent="0.25">
      <c r="A11" s="7" t="s">
        <v>123</v>
      </c>
      <c r="B11" s="8">
        <v>5</v>
      </c>
      <c r="C11" s="9">
        <v>500</v>
      </c>
      <c r="D11" s="10">
        <f t="shared" si="0"/>
        <v>2500</v>
      </c>
    </row>
    <row r="12" spans="1:6" x14ac:dyDescent="0.25">
      <c r="A12" s="7" t="s">
        <v>12</v>
      </c>
      <c r="B12" s="8">
        <v>0</v>
      </c>
      <c r="C12" s="11" t="s">
        <v>20</v>
      </c>
      <c r="D12" s="10">
        <v>0</v>
      </c>
    </row>
    <row r="13" spans="1:6" x14ac:dyDescent="0.25">
      <c r="A13" s="7" t="s">
        <v>13</v>
      </c>
      <c r="B13" s="8">
        <v>0</v>
      </c>
      <c r="C13" s="11" t="s">
        <v>20</v>
      </c>
      <c r="D13" s="10">
        <v>0</v>
      </c>
    </row>
    <row r="14" spans="1:6" x14ac:dyDescent="0.25">
      <c r="A14" s="7" t="s">
        <v>14</v>
      </c>
      <c r="B14" s="8">
        <v>2</v>
      </c>
      <c r="C14" s="9">
        <v>1000</v>
      </c>
      <c r="D14" s="10">
        <f t="shared" si="0"/>
        <v>2000</v>
      </c>
    </row>
    <row r="15" spans="1:6" x14ac:dyDescent="0.25">
      <c r="A15" s="7" t="s">
        <v>15</v>
      </c>
      <c r="B15" s="8">
        <v>0</v>
      </c>
      <c r="C15" s="11" t="s">
        <v>21</v>
      </c>
      <c r="D15" s="10">
        <v>0</v>
      </c>
    </row>
    <row r="16" spans="1:6" x14ac:dyDescent="0.25">
      <c r="A16" s="7" t="s">
        <v>16</v>
      </c>
      <c r="B16" s="8">
        <v>0</v>
      </c>
      <c r="C16" s="9">
        <v>10000</v>
      </c>
      <c r="D16" s="10">
        <f t="shared" si="0"/>
        <v>0</v>
      </c>
    </row>
    <row r="17" spans="1:4" s="31" customFormat="1" x14ac:dyDescent="0.25">
      <c r="A17" s="7" t="s">
        <v>219</v>
      </c>
      <c r="B17" s="8">
        <v>1</v>
      </c>
      <c r="C17" s="9">
        <v>1000</v>
      </c>
      <c r="D17" s="10">
        <v>1000</v>
      </c>
    </row>
    <row r="18" spans="1:4" x14ac:dyDescent="0.25">
      <c r="A18" s="7" t="s">
        <v>17</v>
      </c>
      <c r="B18" s="8">
        <v>2</v>
      </c>
      <c r="C18" s="9">
        <v>1000</v>
      </c>
      <c r="D18" s="10">
        <f t="shared" si="0"/>
        <v>2000</v>
      </c>
    </row>
    <row r="19" spans="1:4" x14ac:dyDescent="0.25">
      <c r="A19" s="7" t="s">
        <v>18</v>
      </c>
      <c r="B19" s="8">
        <v>4</v>
      </c>
      <c r="C19" s="9">
        <v>500</v>
      </c>
      <c r="D19" s="10">
        <f t="shared" si="0"/>
        <v>2000</v>
      </c>
    </row>
    <row r="21" spans="1:4" x14ac:dyDescent="0.25">
      <c r="C21" s="3" t="s">
        <v>23</v>
      </c>
      <c r="D21" s="2">
        <f>SUM(D6:D19)</f>
        <v>45650</v>
      </c>
    </row>
    <row r="23" spans="1:4" ht="21" x14ac:dyDescent="0.35">
      <c r="A23" s="43" t="s">
        <v>27</v>
      </c>
    </row>
    <row r="25" spans="1:4" x14ac:dyDescent="0.25">
      <c r="A25" s="12" t="s">
        <v>1</v>
      </c>
      <c r="B25" s="12" t="s">
        <v>2</v>
      </c>
      <c r="C25" s="12" t="s">
        <v>19</v>
      </c>
      <c r="D25" s="12" t="s">
        <v>3</v>
      </c>
    </row>
    <row r="26" spans="1:4" x14ac:dyDescent="0.25">
      <c r="A26" s="7" t="s">
        <v>5</v>
      </c>
      <c r="B26" s="8">
        <v>13</v>
      </c>
      <c r="C26" s="9">
        <f>550</f>
        <v>550</v>
      </c>
      <c r="D26" s="10">
        <f>B26*C26</f>
        <v>7150</v>
      </c>
    </row>
    <row r="27" spans="1:4" x14ac:dyDescent="0.25">
      <c r="A27" s="7" t="s">
        <v>7</v>
      </c>
      <c r="B27" s="8">
        <v>2</v>
      </c>
      <c r="C27" s="9">
        <v>1200</v>
      </c>
      <c r="D27" s="10">
        <f t="shared" ref="D27:D32" si="1">B27*C27</f>
        <v>2400</v>
      </c>
    </row>
    <row r="28" spans="1:4" x14ac:dyDescent="0.25">
      <c r="A28" s="7" t="s">
        <v>8</v>
      </c>
      <c r="B28" s="8">
        <v>13</v>
      </c>
      <c r="C28" s="9">
        <v>200</v>
      </c>
      <c r="D28" s="10">
        <f t="shared" si="1"/>
        <v>2600</v>
      </c>
    </row>
    <row r="29" spans="1:4" x14ac:dyDescent="0.25">
      <c r="A29" s="7" t="s">
        <v>9</v>
      </c>
      <c r="B29" s="8">
        <v>75</v>
      </c>
      <c r="C29" s="9">
        <v>320</v>
      </c>
      <c r="D29" s="10">
        <f t="shared" si="1"/>
        <v>24000</v>
      </c>
    </row>
    <row r="30" spans="1:4" x14ac:dyDescent="0.25">
      <c r="A30" s="7" t="s">
        <v>10</v>
      </c>
      <c r="B30" s="8">
        <v>0</v>
      </c>
      <c r="C30" s="9">
        <v>450</v>
      </c>
      <c r="D30" s="10">
        <f t="shared" si="1"/>
        <v>0</v>
      </c>
    </row>
    <row r="31" spans="1:4" x14ac:dyDescent="0.25">
      <c r="A31" s="7" t="s">
        <v>11</v>
      </c>
      <c r="B31" s="8">
        <v>0</v>
      </c>
      <c r="C31" s="9">
        <v>500</v>
      </c>
      <c r="D31" s="10">
        <f t="shared" si="1"/>
        <v>0</v>
      </c>
    </row>
    <row r="32" spans="1:4" x14ac:dyDescent="0.25">
      <c r="A32" s="7" t="s">
        <v>12</v>
      </c>
      <c r="B32" s="8">
        <v>2</v>
      </c>
      <c r="C32" s="14">
        <v>3500</v>
      </c>
      <c r="D32" s="10">
        <f t="shared" si="1"/>
        <v>7000</v>
      </c>
    </row>
    <row r="33" spans="1:4" x14ac:dyDescent="0.25">
      <c r="A33" s="7" t="s">
        <v>13</v>
      </c>
      <c r="B33" s="8">
        <v>0</v>
      </c>
      <c r="C33" s="11" t="s">
        <v>20</v>
      </c>
      <c r="D33" s="10">
        <v>0</v>
      </c>
    </row>
    <row r="34" spans="1:4" x14ac:dyDescent="0.25">
      <c r="A34" s="7" t="s">
        <v>14</v>
      </c>
      <c r="B34" s="8">
        <v>0</v>
      </c>
      <c r="C34" s="9">
        <v>1000</v>
      </c>
      <c r="D34" s="10">
        <f t="shared" ref="D34" si="2">B34*C34</f>
        <v>0</v>
      </c>
    </row>
    <row r="35" spans="1:4" x14ac:dyDescent="0.25">
      <c r="A35" s="7" t="s">
        <v>15</v>
      </c>
      <c r="B35" s="8">
        <v>0</v>
      </c>
      <c r="C35" s="11" t="s">
        <v>21</v>
      </c>
      <c r="D35" s="10">
        <v>0</v>
      </c>
    </row>
    <row r="36" spans="1:4" x14ac:dyDescent="0.25">
      <c r="A36" s="7" t="s">
        <v>16</v>
      </c>
      <c r="B36" s="8">
        <v>0</v>
      </c>
      <c r="C36" s="9">
        <v>10000</v>
      </c>
      <c r="D36" s="10">
        <f t="shared" ref="D36:D38" si="3">B36*C36</f>
        <v>0</v>
      </c>
    </row>
    <row r="37" spans="1:4" x14ac:dyDescent="0.25">
      <c r="A37" s="7" t="s">
        <v>17</v>
      </c>
      <c r="B37" s="8">
        <v>2</v>
      </c>
      <c r="C37" s="9">
        <v>1000</v>
      </c>
      <c r="D37" s="10">
        <f t="shared" si="3"/>
        <v>2000</v>
      </c>
    </row>
    <row r="38" spans="1:4" x14ac:dyDescent="0.25">
      <c r="A38" s="7" t="s">
        <v>18</v>
      </c>
      <c r="B38" s="8">
        <v>4</v>
      </c>
      <c r="C38" s="9">
        <v>500</v>
      </c>
      <c r="D38" s="10">
        <f t="shared" si="3"/>
        <v>2000</v>
      </c>
    </row>
    <row r="40" spans="1:4" x14ac:dyDescent="0.25">
      <c r="C40" s="3" t="s">
        <v>28</v>
      </c>
      <c r="D40" s="2">
        <f>SUM(D26:D38)</f>
        <v>47150</v>
      </c>
    </row>
    <row r="41" spans="1:4" x14ac:dyDescent="0.25">
      <c r="C41" s="3"/>
      <c r="D41" s="2"/>
    </row>
    <row r="42" spans="1:4" ht="21" x14ac:dyDescent="0.35">
      <c r="A42" s="43" t="s">
        <v>29</v>
      </c>
      <c r="C42" s="3"/>
      <c r="D42" s="2"/>
    </row>
    <row r="44" spans="1:4" x14ac:dyDescent="0.25">
      <c r="A44" s="12" t="s">
        <v>1</v>
      </c>
      <c r="B44" s="12" t="s">
        <v>2</v>
      </c>
      <c r="C44" s="12" t="s">
        <v>19</v>
      </c>
      <c r="D44" s="12" t="s">
        <v>3</v>
      </c>
    </row>
    <row r="45" spans="1:4" x14ac:dyDescent="0.25">
      <c r="A45" s="7" t="s">
        <v>5</v>
      </c>
      <c r="B45" s="8">
        <v>13</v>
      </c>
      <c r="C45" s="9">
        <f>550</f>
        <v>550</v>
      </c>
      <c r="D45" s="10">
        <f>B45*C45</f>
        <v>7150</v>
      </c>
    </row>
    <row r="46" spans="1:4" x14ac:dyDescent="0.25">
      <c r="A46" s="7" t="s">
        <v>7</v>
      </c>
      <c r="B46" s="8">
        <v>2</v>
      </c>
      <c r="C46" s="9">
        <v>1200</v>
      </c>
      <c r="D46" s="10">
        <f t="shared" ref="D46:D50" si="4">B46*C46</f>
        <v>2400</v>
      </c>
    </row>
    <row r="47" spans="1:4" x14ac:dyDescent="0.25">
      <c r="A47" s="7" t="s">
        <v>8</v>
      </c>
      <c r="B47" s="8">
        <v>13</v>
      </c>
      <c r="C47" s="9">
        <v>200</v>
      </c>
      <c r="D47" s="10">
        <f t="shared" si="4"/>
        <v>2600</v>
      </c>
    </row>
    <row r="48" spans="1:4" x14ac:dyDescent="0.25">
      <c r="A48" s="7" t="s">
        <v>9</v>
      </c>
      <c r="B48" s="8">
        <v>75</v>
      </c>
      <c r="C48" s="9">
        <v>320</v>
      </c>
      <c r="D48" s="10">
        <f t="shared" si="4"/>
        <v>24000</v>
      </c>
    </row>
    <row r="49" spans="1:4" x14ac:dyDescent="0.25">
      <c r="A49" s="7" t="s">
        <v>10</v>
      </c>
      <c r="B49" s="8">
        <v>10</v>
      </c>
      <c r="C49" s="9">
        <v>450</v>
      </c>
      <c r="D49" s="10">
        <f t="shared" si="4"/>
        <v>4500</v>
      </c>
    </row>
    <row r="50" spans="1:4" x14ac:dyDescent="0.25">
      <c r="A50" s="7" t="s">
        <v>11</v>
      </c>
      <c r="B50" s="8">
        <v>0</v>
      </c>
      <c r="C50" s="9">
        <v>500</v>
      </c>
      <c r="D50" s="10">
        <f t="shared" si="4"/>
        <v>0</v>
      </c>
    </row>
    <row r="51" spans="1:4" x14ac:dyDescent="0.25">
      <c r="A51" s="7" t="s">
        <v>12</v>
      </c>
      <c r="B51" s="8">
        <v>0</v>
      </c>
      <c r="C51" s="11" t="s">
        <v>20</v>
      </c>
      <c r="D51" s="10">
        <v>0</v>
      </c>
    </row>
    <row r="52" spans="1:4" x14ac:dyDescent="0.25">
      <c r="A52" s="7" t="s">
        <v>13</v>
      </c>
      <c r="B52" s="8">
        <v>0</v>
      </c>
      <c r="C52" s="11" t="s">
        <v>20</v>
      </c>
      <c r="D52" s="10">
        <v>0</v>
      </c>
    </row>
    <row r="53" spans="1:4" x14ac:dyDescent="0.25">
      <c r="A53" s="7" t="s">
        <v>14</v>
      </c>
      <c r="B53" s="8">
        <v>0</v>
      </c>
      <c r="C53" s="9">
        <v>1000</v>
      </c>
      <c r="D53" s="10">
        <f t="shared" ref="D53" si="5">B53*C53</f>
        <v>0</v>
      </c>
    </row>
    <row r="54" spans="1:4" x14ac:dyDescent="0.25">
      <c r="A54" s="7" t="s">
        <v>15</v>
      </c>
      <c r="B54" s="8">
        <v>0</v>
      </c>
      <c r="C54" s="11" t="s">
        <v>21</v>
      </c>
      <c r="D54" s="10">
        <v>0</v>
      </c>
    </row>
    <row r="55" spans="1:4" x14ac:dyDescent="0.25">
      <c r="A55" s="7" t="s">
        <v>16</v>
      </c>
      <c r="B55" s="8">
        <v>0</v>
      </c>
      <c r="C55" s="9">
        <v>10000</v>
      </c>
      <c r="D55" s="10">
        <f t="shared" ref="D55:D57" si="6">B55*C55</f>
        <v>0</v>
      </c>
    </row>
    <row r="56" spans="1:4" x14ac:dyDescent="0.25">
      <c r="A56" s="7" t="s">
        <v>17</v>
      </c>
      <c r="B56" s="8">
        <v>2</v>
      </c>
      <c r="C56" s="9">
        <v>1000</v>
      </c>
      <c r="D56" s="10">
        <f t="shared" si="6"/>
        <v>2000</v>
      </c>
    </row>
    <row r="57" spans="1:4" x14ac:dyDescent="0.25">
      <c r="A57" s="7" t="s">
        <v>18</v>
      </c>
      <c r="B57" s="8">
        <v>4</v>
      </c>
      <c r="C57" s="9">
        <v>500</v>
      </c>
      <c r="D57" s="10">
        <f t="shared" si="6"/>
        <v>2000</v>
      </c>
    </row>
    <row r="59" spans="1:4" x14ac:dyDescent="0.25">
      <c r="C59" s="3" t="s">
        <v>34</v>
      </c>
      <c r="D59" s="2">
        <f>SUM(D45:D57)</f>
        <v>44650</v>
      </c>
    </row>
    <row r="60" spans="1:4" x14ac:dyDescent="0.25">
      <c r="C60" s="3"/>
      <c r="D60" s="2"/>
    </row>
    <row r="61" spans="1:4" ht="21" x14ac:dyDescent="0.35">
      <c r="A61" s="43" t="s">
        <v>30</v>
      </c>
      <c r="C61" s="3"/>
      <c r="D61" s="2"/>
    </row>
    <row r="63" spans="1:4" x14ac:dyDescent="0.25">
      <c r="A63" s="12" t="s">
        <v>1</v>
      </c>
      <c r="B63" s="12" t="s">
        <v>2</v>
      </c>
      <c r="C63" s="12" t="s">
        <v>19</v>
      </c>
      <c r="D63" s="12" t="s">
        <v>3</v>
      </c>
    </row>
    <row r="64" spans="1:4" x14ac:dyDescent="0.25">
      <c r="A64" s="7" t="s">
        <v>5</v>
      </c>
      <c r="B64" s="8">
        <v>13</v>
      </c>
      <c r="C64" s="9">
        <f>550</f>
        <v>550</v>
      </c>
      <c r="D64" s="10">
        <f>B64*C64</f>
        <v>7150</v>
      </c>
    </row>
    <row r="65" spans="1:4" x14ac:dyDescent="0.25">
      <c r="A65" s="7" t="s">
        <v>7</v>
      </c>
      <c r="B65" s="8">
        <v>2</v>
      </c>
      <c r="C65" s="9">
        <v>1200</v>
      </c>
      <c r="D65" s="10">
        <f t="shared" ref="D65:D69" si="7">B65*C65</f>
        <v>2400</v>
      </c>
    </row>
    <row r="66" spans="1:4" x14ac:dyDescent="0.25">
      <c r="A66" s="7" t="s">
        <v>8</v>
      </c>
      <c r="B66" s="8">
        <v>13</v>
      </c>
      <c r="C66" s="9">
        <v>200</v>
      </c>
      <c r="D66" s="10">
        <f t="shared" si="7"/>
        <v>2600</v>
      </c>
    </row>
    <row r="67" spans="1:4" x14ac:dyDescent="0.25">
      <c r="A67" s="7" t="s">
        <v>9</v>
      </c>
      <c r="B67" s="8">
        <v>75</v>
      </c>
      <c r="C67" s="9">
        <v>320</v>
      </c>
      <c r="D67" s="10">
        <f t="shared" si="7"/>
        <v>24000</v>
      </c>
    </row>
    <row r="68" spans="1:4" x14ac:dyDescent="0.25">
      <c r="A68" s="7" t="s">
        <v>10</v>
      </c>
      <c r="B68" s="8">
        <v>15</v>
      </c>
      <c r="C68" s="9">
        <v>450</v>
      </c>
      <c r="D68" s="10">
        <f t="shared" si="7"/>
        <v>6750</v>
      </c>
    </row>
    <row r="69" spans="1:4" x14ac:dyDescent="0.25">
      <c r="A69" s="7" t="s">
        <v>11</v>
      </c>
      <c r="B69" s="8">
        <v>0</v>
      </c>
      <c r="C69" s="9">
        <v>500</v>
      </c>
      <c r="D69" s="10">
        <f t="shared" si="7"/>
        <v>0</v>
      </c>
    </row>
    <row r="70" spans="1:4" x14ac:dyDescent="0.25">
      <c r="A70" s="7" t="s">
        <v>12</v>
      </c>
      <c r="B70" s="8">
        <v>0</v>
      </c>
      <c r="C70" s="11" t="s">
        <v>20</v>
      </c>
      <c r="D70" s="10">
        <v>0</v>
      </c>
    </row>
    <row r="71" spans="1:4" x14ac:dyDescent="0.25">
      <c r="A71" s="7" t="s">
        <v>13</v>
      </c>
      <c r="B71" s="8">
        <v>0</v>
      </c>
      <c r="C71" s="11" t="s">
        <v>20</v>
      </c>
      <c r="D71" s="10">
        <v>0</v>
      </c>
    </row>
    <row r="72" spans="1:4" x14ac:dyDescent="0.25">
      <c r="A72" s="7" t="s">
        <v>14</v>
      </c>
      <c r="B72" s="8">
        <v>0</v>
      </c>
      <c r="C72" s="9">
        <v>1000</v>
      </c>
      <c r="D72" s="10">
        <f t="shared" ref="D72" si="8">B72*C72</f>
        <v>0</v>
      </c>
    </row>
    <row r="73" spans="1:4" x14ac:dyDescent="0.25">
      <c r="A73" s="7" t="s">
        <v>15</v>
      </c>
      <c r="B73" s="8">
        <v>0</v>
      </c>
      <c r="C73" s="11" t="s">
        <v>21</v>
      </c>
      <c r="D73" s="10">
        <v>0</v>
      </c>
    </row>
    <row r="74" spans="1:4" x14ac:dyDescent="0.25">
      <c r="A74" s="7" t="s">
        <v>16</v>
      </c>
      <c r="B74" s="8">
        <v>0</v>
      </c>
      <c r="C74" s="9">
        <v>10000</v>
      </c>
      <c r="D74" s="10">
        <f t="shared" ref="D74:D76" si="9">B74*C74</f>
        <v>0</v>
      </c>
    </row>
    <row r="75" spans="1:4" x14ac:dyDescent="0.25">
      <c r="A75" s="7" t="s">
        <v>17</v>
      </c>
      <c r="B75" s="8">
        <v>2</v>
      </c>
      <c r="C75" s="9">
        <v>1000</v>
      </c>
      <c r="D75" s="10">
        <f t="shared" si="9"/>
        <v>2000</v>
      </c>
    </row>
    <row r="76" spans="1:4" x14ac:dyDescent="0.25">
      <c r="A76" s="7" t="s">
        <v>18</v>
      </c>
      <c r="B76" s="8">
        <v>4</v>
      </c>
      <c r="C76" s="9">
        <v>500</v>
      </c>
      <c r="D76" s="10">
        <f t="shared" si="9"/>
        <v>2000</v>
      </c>
    </row>
    <row r="78" spans="1:4" x14ac:dyDescent="0.25">
      <c r="C78" s="3" t="s">
        <v>33</v>
      </c>
      <c r="D78" s="2">
        <f>SUM(D64:D76)</f>
        <v>46900</v>
      </c>
    </row>
    <row r="79" spans="1:4" x14ac:dyDescent="0.25">
      <c r="C79" s="3"/>
      <c r="D79" s="2"/>
    </row>
    <row r="80" spans="1:4" ht="21" x14ac:dyDescent="0.35">
      <c r="A80" s="43" t="s">
        <v>31</v>
      </c>
      <c r="B80" s="53" t="s">
        <v>144</v>
      </c>
      <c r="C80" s="3"/>
      <c r="D80" s="2"/>
    </row>
    <row r="82" spans="1:4" x14ac:dyDescent="0.25">
      <c r="A82" s="12" t="s">
        <v>1</v>
      </c>
      <c r="B82" s="12" t="s">
        <v>2</v>
      </c>
      <c r="C82" s="12" t="s">
        <v>19</v>
      </c>
      <c r="D82" s="12" t="s">
        <v>3</v>
      </c>
    </row>
    <row r="83" spans="1:4" x14ac:dyDescent="0.25">
      <c r="A83" s="7" t="s">
        <v>5</v>
      </c>
      <c r="B83" s="8">
        <v>13</v>
      </c>
      <c r="C83" s="9">
        <f>550</f>
        <v>550</v>
      </c>
      <c r="D83" s="10">
        <f>B83*C83</f>
        <v>7150</v>
      </c>
    </row>
    <row r="84" spans="1:4" x14ac:dyDescent="0.25">
      <c r="A84" s="7" t="s">
        <v>7</v>
      </c>
      <c r="B84" s="8">
        <v>2</v>
      </c>
      <c r="C84" s="9">
        <v>1200</v>
      </c>
      <c r="D84" s="10">
        <f t="shared" ref="D84:D90" si="10">B84*C84</f>
        <v>2400</v>
      </c>
    </row>
    <row r="85" spans="1:4" x14ac:dyDescent="0.25">
      <c r="A85" s="7" t="s">
        <v>8</v>
      </c>
      <c r="B85" s="8">
        <v>13</v>
      </c>
      <c r="C85" s="9">
        <v>200</v>
      </c>
      <c r="D85" s="10">
        <f t="shared" si="10"/>
        <v>2600</v>
      </c>
    </row>
    <row r="86" spans="1:4" x14ac:dyDescent="0.25">
      <c r="A86" s="7" t="s">
        <v>9</v>
      </c>
      <c r="B86" s="8">
        <v>75</v>
      </c>
      <c r="C86" s="9">
        <v>320</v>
      </c>
      <c r="D86" s="10">
        <f t="shared" si="10"/>
        <v>24000</v>
      </c>
    </row>
    <row r="87" spans="1:4" x14ac:dyDescent="0.25">
      <c r="A87" s="7" t="s">
        <v>10</v>
      </c>
      <c r="B87" s="8">
        <v>0</v>
      </c>
      <c r="C87" s="9">
        <v>450</v>
      </c>
      <c r="D87" s="10">
        <f t="shared" si="10"/>
        <v>0</v>
      </c>
    </row>
    <row r="88" spans="1:4" x14ac:dyDescent="0.25">
      <c r="A88" s="7" t="s">
        <v>11</v>
      </c>
      <c r="B88" s="8">
        <v>5</v>
      </c>
      <c r="C88" s="9">
        <v>500</v>
      </c>
      <c r="D88" s="10">
        <f t="shared" si="10"/>
        <v>2500</v>
      </c>
    </row>
    <row r="89" spans="1:4" x14ac:dyDescent="0.25">
      <c r="A89" s="7" t="s">
        <v>12</v>
      </c>
      <c r="B89" s="8">
        <v>4</v>
      </c>
      <c r="C89" s="14">
        <v>4000</v>
      </c>
      <c r="D89" s="10">
        <f t="shared" si="10"/>
        <v>16000</v>
      </c>
    </row>
    <row r="90" spans="1:4" x14ac:dyDescent="0.25">
      <c r="A90" s="7" t="s">
        <v>13</v>
      </c>
      <c r="B90" s="8">
        <v>1</v>
      </c>
      <c r="C90" s="14">
        <v>14000</v>
      </c>
      <c r="D90" s="10">
        <f t="shared" si="10"/>
        <v>14000</v>
      </c>
    </row>
    <row r="91" spans="1:4" x14ac:dyDescent="0.25">
      <c r="A91" s="7" t="s">
        <v>14</v>
      </c>
      <c r="B91" s="8">
        <v>0</v>
      </c>
      <c r="C91" s="9">
        <v>1000</v>
      </c>
      <c r="D91" s="10">
        <f t="shared" ref="D91" si="11">B91*C91</f>
        <v>0</v>
      </c>
    </row>
    <row r="92" spans="1:4" x14ac:dyDescent="0.25">
      <c r="A92" s="7" t="s">
        <v>15</v>
      </c>
      <c r="B92" s="8">
        <v>0</v>
      </c>
      <c r="C92" s="11" t="s">
        <v>21</v>
      </c>
      <c r="D92" s="10">
        <v>0</v>
      </c>
    </row>
    <row r="93" spans="1:4" x14ac:dyDescent="0.25">
      <c r="A93" s="7" t="s">
        <v>16</v>
      </c>
      <c r="B93" s="8">
        <v>0</v>
      </c>
      <c r="C93" s="9">
        <v>10000</v>
      </c>
      <c r="D93" s="10">
        <f t="shared" ref="D93:D95" si="12">B93*C93</f>
        <v>0</v>
      </c>
    </row>
    <row r="94" spans="1:4" x14ac:dyDescent="0.25">
      <c r="A94" s="7" t="s">
        <v>17</v>
      </c>
      <c r="B94" s="8">
        <v>0</v>
      </c>
      <c r="C94" s="9">
        <v>1000</v>
      </c>
      <c r="D94" s="10">
        <f t="shared" si="12"/>
        <v>0</v>
      </c>
    </row>
    <row r="95" spans="1:4" x14ac:dyDescent="0.25">
      <c r="A95" s="7" t="s">
        <v>18</v>
      </c>
      <c r="B95" s="8">
        <v>4</v>
      </c>
      <c r="C95" s="9">
        <v>500</v>
      </c>
      <c r="D95" s="10">
        <f t="shared" si="12"/>
        <v>2000</v>
      </c>
    </row>
    <row r="97" spans="1:5" x14ac:dyDescent="0.25">
      <c r="C97" s="3" t="s">
        <v>32</v>
      </c>
      <c r="D97" s="2">
        <f>SUM(D83:D95)</f>
        <v>70650</v>
      </c>
    </row>
    <row r="99" spans="1:5" ht="21" x14ac:dyDescent="0.35">
      <c r="A99" s="43" t="s">
        <v>35</v>
      </c>
      <c r="C99" s="3"/>
      <c r="D99" s="2"/>
    </row>
    <row r="101" spans="1:5" x14ac:dyDescent="0.25">
      <c r="A101" s="12" t="s">
        <v>1</v>
      </c>
      <c r="B101" s="12" t="s">
        <v>2</v>
      </c>
      <c r="C101" s="12" t="s">
        <v>19</v>
      </c>
      <c r="D101" s="12" t="s">
        <v>3</v>
      </c>
    </row>
    <row r="102" spans="1:5" x14ac:dyDescent="0.25">
      <c r="A102" s="7" t="s">
        <v>5</v>
      </c>
      <c r="B102" s="8">
        <v>13</v>
      </c>
      <c r="C102" s="9">
        <v>450</v>
      </c>
      <c r="D102" s="10">
        <f>B102*C102</f>
        <v>5850</v>
      </c>
      <c r="E102" t="s">
        <v>117</v>
      </c>
    </row>
    <row r="103" spans="1:5" x14ac:dyDescent="0.25">
      <c r="A103" s="7" t="s">
        <v>7</v>
      </c>
      <c r="B103" s="8">
        <v>2</v>
      </c>
      <c r="C103" s="9">
        <v>1200</v>
      </c>
      <c r="D103" s="10">
        <f t="shared" ref="D103:D110" si="13">B103*C103</f>
        <v>2400</v>
      </c>
    </row>
    <row r="104" spans="1:5" x14ac:dyDescent="0.25">
      <c r="A104" s="7" t="s">
        <v>8</v>
      </c>
      <c r="B104" s="8">
        <v>13</v>
      </c>
      <c r="C104" s="9">
        <v>200</v>
      </c>
      <c r="D104" s="10">
        <f t="shared" si="13"/>
        <v>2600</v>
      </c>
    </row>
    <row r="105" spans="1:5" x14ac:dyDescent="0.25">
      <c r="A105" s="7" t="s">
        <v>9</v>
      </c>
      <c r="B105" s="8">
        <v>75</v>
      </c>
      <c r="C105" s="9">
        <v>320</v>
      </c>
      <c r="D105" s="10">
        <f t="shared" si="13"/>
        <v>24000</v>
      </c>
    </row>
    <row r="106" spans="1:5" x14ac:dyDescent="0.25">
      <c r="A106" s="7" t="s">
        <v>10</v>
      </c>
      <c r="B106" s="8">
        <v>0</v>
      </c>
      <c r="C106" s="9">
        <v>450</v>
      </c>
      <c r="D106" s="10">
        <f t="shared" si="13"/>
        <v>0</v>
      </c>
    </row>
    <row r="107" spans="1:5" x14ac:dyDescent="0.25">
      <c r="A107" s="7" t="s">
        <v>11</v>
      </c>
      <c r="B107" s="8">
        <v>0</v>
      </c>
      <c r="C107" s="9">
        <v>500</v>
      </c>
      <c r="D107" s="10">
        <f t="shared" si="13"/>
        <v>0</v>
      </c>
    </row>
    <row r="108" spans="1:5" x14ac:dyDescent="0.25">
      <c r="A108" s="7" t="s">
        <v>12</v>
      </c>
      <c r="B108" s="8">
        <v>0</v>
      </c>
      <c r="C108" s="11" t="s">
        <v>20</v>
      </c>
      <c r="D108" s="10">
        <v>0</v>
      </c>
    </row>
    <row r="109" spans="1:5" x14ac:dyDescent="0.25">
      <c r="A109" s="7" t="s">
        <v>13</v>
      </c>
      <c r="B109" s="8">
        <v>0</v>
      </c>
      <c r="C109" s="11" t="s">
        <v>20</v>
      </c>
      <c r="D109" s="10">
        <v>0</v>
      </c>
    </row>
    <row r="110" spans="1:5" x14ac:dyDescent="0.25">
      <c r="A110" s="7" t="s">
        <v>14</v>
      </c>
      <c r="B110" s="8">
        <v>2</v>
      </c>
      <c r="C110" s="9">
        <v>1000</v>
      </c>
      <c r="D110" s="10">
        <f t="shared" si="13"/>
        <v>2000</v>
      </c>
    </row>
    <row r="111" spans="1:5" x14ac:dyDescent="0.25">
      <c r="A111" s="7" t="s">
        <v>15</v>
      </c>
      <c r="B111" s="8">
        <v>0</v>
      </c>
      <c r="C111" s="11" t="s">
        <v>21</v>
      </c>
      <c r="D111" s="10">
        <v>0</v>
      </c>
    </row>
    <row r="112" spans="1:5" x14ac:dyDescent="0.25">
      <c r="A112" s="7" t="s">
        <v>16</v>
      </c>
      <c r="B112" s="8">
        <v>0</v>
      </c>
      <c r="C112" s="9">
        <v>10000</v>
      </c>
      <c r="D112" s="10">
        <f t="shared" ref="D112:D114" si="14">B112*C112</f>
        <v>0</v>
      </c>
    </row>
    <row r="113" spans="1:4" x14ac:dyDescent="0.25">
      <c r="A113" s="7" t="s">
        <v>17</v>
      </c>
      <c r="B113" s="8">
        <v>0</v>
      </c>
      <c r="C113" s="9">
        <v>1000</v>
      </c>
      <c r="D113" s="10">
        <f t="shared" si="14"/>
        <v>0</v>
      </c>
    </row>
    <row r="114" spans="1:4" x14ac:dyDescent="0.25">
      <c r="A114" s="7" t="s">
        <v>18</v>
      </c>
      <c r="B114" s="8">
        <v>4</v>
      </c>
      <c r="C114" s="9">
        <v>500</v>
      </c>
      <c r="D114" s="10">
        <f t="shared" si="14"/>
        <v>2000</v>
      </c>
    </row>
    <row r="116" spans="1:4" x14ac:dyDescent="0.25">
      <c r="C116" s="3" t="s">
        <v>36</v>
      </c>
      <c r="D116" s="2">
        <f>SUM(D102:D114)</f>
        <v>38850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opLeftCell="A140" workbookViewId="0">
      <selection activeCell="A3" sqref="A3"/>
    </sheetView>
  </sheetViews>
  <sheetFormatPr defaultRowHeight="15" x14ac:dyDescent="0.25"/>
  <cols>
    <col min="1" max="1" width="52.5703125" bestFit="1" customWidth="1"/>
    <col min="2" max="2" width="30.28515625" customWidth="1"/>
    <col min="3" max="3" width="18.28515625" customWidth="1"/>
    <col min="4" max="4" width="13" customWidth="1"/>
  </cols>
  <sheetData>
    <row r="1" spans="1:7" ht="33.75" x14ac:dyDescent="0.5">
      <c r="A1" s="4" t="s">
        <v>38</v>
      </c>
    </row>
    <row r="3" spans="1:7" s="31" customFormat="1" ht="21" x14ac:dyDescent="0.35">
      <c r="A3" s="43" t="s">
        <v>95</v>
      </c>
      <c r="G3" s="44" t="s">
        <v>74</v>
      </c>
    </row>
    <row r="4" spans="1:7" s="31" customFormat="1" x14ac:dyDescent="0.25"/>
    <row r="5" spans="1:7" s="31" customFormat="1" x14ac:dyDescent="0.25">
      <c r="A5" s="34" t="s">
        <v>91</v>
      </c>
      <c r="G5" s="31" t="s">
        <v>108</v>
      </c>
    </row>
    <row r="6" spans="1:7" s="31" customFormat="1" x14ac:dyDescent="0.25">
      <c r="G6" s="31" t="s">
        <v>109</v>
      </c>
    </row>
    <row r="7" spans="1:7" x14ac:dyDescent="0.25">
      <c r="A7" t="s">
        <v>88</v>
      </c>
      <c r="B7" s="37">
        <v>0.05</v>
      </c>
      <c r="C7" t="s">
        <v>99</v>
      </c>
    </row>
    <row r="8" spans="1:7" x14ac:dyDescent="0.25">
      <c r="A8" t="s">
        <v>111</v>
      </c>
      <c r="B8">
        <v>450</v>
      </c>
    </row>
    <row r="9" spans="1:7" x14ac:dyDescent="0.25">
      <c r="A9" t="s">
        <v>112</v>
      </c>
      <c r="B9">
        <v>450</v>
      </c>
    </row>
    <row r="11" spans="1:7" s="31" customFormat="1" x14ac:dyDescent="0.25">
      <c r="A11" s="34" t="s">
        <v>96</v>
      </c>
      <c r="B11" s="31" t="s">
        <v>121</v>
      </c>
    </row>
    <row r="12" spans="1:7" s="31" customFormat="1" x14ac:dyDescent="0.25"/>
    <row r="13" spans="1:7" x14ac:dyDescent="0.25">
      <c r="A13" s="12" t="s">
        <v>1</v>
      </c>
      <c r="B13" s="12" t="s">
        <v>92</v>
      </c>
      <c r="C13" s="12" t="s">
        <v>69</v>
      </c>
      <c r="D13" s="12" t="s">
        <v>97</v>
      </c>
    </row>
    <row r="14" spans="1:7" x14ac:dyDescent="0.25">
      <c r="A14" s="5" t="s">
        <v>93</v>
      </c>
      <c r="B14" s="40">
        <f>B7*B8</f>
        <v>22.5</v>
      </c>
      <c r="C14" s="6">
        <v>15</v>
      </c>
      <c r="D14" s="41">
        <f>B14*C14</f>
        <v>337.5</v>
      </c>
    </row>
    <row r="15" spans="1:7" x14ac:dyDescent="0.25">
      <c r="A15" s="5" t="s">
        <v>94</v>
      </c>
      <c r="B15" s="42">
        <f>B7*B8</f>
        <v>22.5</v>
      </c>
      <c r="C15" s="6">
        <v>25</v>
      </c>
      <c r="D15" s="41">
        <f t="shared" ref="D15:D16" si="0">B15*C15</f>
        <v>562.5</v>
      </c>
    </row>
    <row r="16" spans="1:7" x14ac:dyDescent="0.25">
      <c r="A16" s="5" t="s">
        <v>6</v>
      </c>
      <c r="B16" s="40">
        <f>B7*B8</f>
        <v>22.5</v>
      </c>
      <c r="C16" s="6">
        <v>55</v>
      </c>
      <c r="D16" s="41">
        <f t="shared" si="0"/>
        <v>1237.5</v>
      </c>
    </row>
    <row r="17" spans="1:5" x14ac:dyDescent="0.25">
      <c r="C17" s="2"/>
      <c r="D17" s="2"/>
    </row>
    <row r="18" spans="1:5" x14ac:dyDescent="0.25">
      <c r="C18" s="2"/>
      <c r="D18" s="2"/>
    </row>
    <row r="19" spans="1:5" x14ac:dyDescent="0.25">
      <c r="A19" s="34" t="s">
        <v>98</v>
      </c>
      <c r="C19" s="2"/>
      <c r="D19" s="2"/>
    </row>
    <row r="20" spans="1:5" x14ac:dyDescent="0.25">
      <c r="C20" s="2"/>
      <c r="D20" s="2"/>
    </row>
    <row r="21" spans="1:5" x14ac:dyDescent="0.25">
      <c r="A21" s="12" t="s">
        <v>1</v>
      </c>
      <c r="B21" s="12" t="s">
        <v>0</v>
      </c>
      <c r="C21" s="39" t="s">
        <v>69</v>
      </c>
      <c r="D21" s="39" t="s">
        <v>97</v>
      </c>
    </row>
    <row r="22" spans="1:5" x14ac:dyDescent="0.25">
      <c r="A22" s="5" t="s">
        <v>100</v>
      </c>
      <c r="B22" s="5">
        <v>0</v>
      </c>
      <c r="C22" s="6">
        <v>200</v>
      </c>
      <c r="D22" s="6">
        <f>B22*C22</f>
        <v>0</v>
      </c>
    </row>
    <row r="23" spans="1:5" s="31" customFormat="1" x14ac:dyDescent="0.25">
      <c r="A23" s="5" t="s">
        <v>102</v>
      </c>
      <c r="B23" s="5">
        <v>12</v>
      </c>
      <c r="C23" s="6">
        <v>200</v>
      </c>
      <c r="D23" s="6">
        <f>B23*C23</f>
        <v>2400</v>
      </c>
    </row>
    <row r="24" spans="1:5" x14ac:dyDescent="0.25">
      <c r="A24" s="5" t="s">
        <v>101</v>
      </c>
      <c r="B24" s="5">
        <v>0</v>
      </c>
      <c r="C24" s="6">
        <v>12</v>
      </c>
      <c r="D24" s="6">
        <f t="shared" ref="D24:D25" si="1">B24*C24</f>
        <v>0</v>
      </c>
    </row>
    <row r="25" spans="1:5" x14ac:dyDescent="0.25">
      <c r="A25" s="5" t="s">
        <v>130</v>
      </c>
      <c r="B25" s="5">
        <v>0</v>
      </c>
      <c r="C25" s="6">
        <v>15</v>
      </c>
      <c r="D25" s="6">
        <f t="shared" si="1"/>
        <v>0</v>
      </c>
    </row>
    <row r="26" spans="1:5" s="31" customFormat="1" x14ac:dyDescent="0.25">
      <c r="A26" s="5" t="s">
        <v>137</v>
      </c>
      <c r="B26" s="5"/>
      <c r="C26" s="6">
        <v>1500</v>
      </c>
      <c r="D26" s="6">
        <v>1500</v>
      </c>
      <c r="E26" s="58" t="s">
        <v>170</v>
      </c>
    </row>
    <row r="27" spans="1:5" x14ac:dyDescent="0.25">
      <c r="A27" s="5" t="s">
        <v>146</v>
      </c>
      <c r="B27" s="5"/>
      <c r="C27" s="6">
        <v>4000</v>
      </c>
      <c r="D27" s="6">
        <f>C27</f>
        <v>4000</v>
      </c>
      <c r="E27" s="58" t="s">
        <v>171</v>
      </c>
    </row>
    <row r="28" spans="1:5" x14ac:dyDescent="0.25">
      <c r="C28" s="2"/>
      <c r="D28" s="2"/>
    </row>
    <row r="29" spans="1:5" s="31" customFormat="1" x14ac:dyDescent="0.25">
      <c r="C29" s="34" t="s">
        <v>110</v>
      </c>
      <c r="D29" s="2">
        <f>SUM(D14:D16)+SUM(D22:D27)</f>
        <v>10037.5</v>
      </c>
    </row>
    <row r="30" spans="1:5" s="31" customFormat="1" x14ac:dyDescent="0.25">
      <c r="C30" s="2"/>
      <c r="D30" s="2"/>
    </row>
    <row r="31" spans="1:5" ht="21" x14ac:dyDescent="0.35">
      <c r="A31" s="43" t="s">
        <v>103</v>
      </c>
      <c r="B31" s="31"/>
      <c r="C31" s="31"/>
      <c r="D31" s="31"/>
    </row>
    <row r="32" spans="1:5" x14ac:dyDescent="0.25">
      <c r="A32" s="31"/>
      <c r="B32" s="31"/>
      <c r="C32" s="31"/>
      <c r="D32" s="31"/>
    </row>
    <row r="33" spans="1:4" x14ac:dyDescent="0.25">
      <c r="A33" s="34" t="s">
        <v>91</v>
      </c>
      <c r="B33" s="31"/>
      <c r="C33" s="31"/>
      <c r="D33" s="31"/>
    </row>
    <row r="34" spans="1:4" x14ac:dyDescent="0.25">
      <c r="A34" s="31"/>
      <c r="B34" s="31"/>
      <c r="C34" s="31"/>
      <c r="D34" s="31"/>
    </row>
    <row r="35" spans="1:4" x14ac:dyDescent="0.25">
      <c r="A35" s="31" t="s">
        <v>88</v>
      </c>
      <c r="B35" s="37">
        <v>0.04</v>
      </c>
      <c r="C35" s="31" t="s">
        <v>99</v>
      </c>
      <c r="D35" s="31"/>
    </row>
    <row r="36" spans="1:4" x14ac:dyDescent="0.25">
      <c r="A36" s="31" t="s">
        <v>111</v>
      </c>
      <c r="B36" s="31">
        <v>450</v>
      </c>
      <c r="C36" s="31"/>
      <c r="D36" s="31"/>
    </row>
    <row r="37" spans="1:4" x14ac:dyDescent="0.25">
      <c r="A37" s="31" t="s">
        <v>112</v>
      </c>
      <c r="B37" s="31">
        <v>450</v>
      </c>
      <c r="C37" s="31"/>
      <c r="D37" s="31"/>
    </row>
    <row r="38" spans="1:4" x14ac:dyDescent="0.25">
      <c r="A38" s="31"/>
      <c r="B38" s="31"/>
      <c r="C38" s="31"/>
      <c r="D38" s="31"/>
    </row>
    <row r="39" spans="1:4" x14ac:dyDescent="0.25">
      <c r="A39" s="34" t="s">
        <v>96</v>
      </c>
      <c r="B39" s="31"/>
      <c r="C39" s="31"/>
      <c r="D39" s="31"/>
    </row>
    <row r="40" spans="1:4" x14ac:dyDescent="0.25">
      <c r="A40" s="31"/>
      <c r="B40" s="31"/>
      <c r="C40" s="31"/>
      <c r="D40" s="31"/>
    </row>
    <row r="41" spans="1:4" x14ac:dyDescent="0.25">
      <c r="A41" s="12" t="s">
        <v>1</v>
      </c>
      <c r="B41" s="12" t="s">
        <v>92</v>
      </c>
      <c r="C41" s="12" t="s">
        <v>69</v>
      </c>
      <c r="D41" s="12" t="s">
        <v>97</v>
      </c>
    </row>
    <row r="42" spans="1:4" x14ac:dyDescent="0.25">
      <c r="A42" s="5" t="s">
        <v>93</v>
      </c>
      <c r="B42" s="40">
        <f>B35*B36</f>
        <v>18</v>
      </c>
      <c r="C42" s="6">
        <v>15</v>
      </c>
      <c r="D42" s="41">
        <f>B42*C42</f>
        <v>270</v>
      </c>
    </row>
    <row r="43" spans="1:4" x14ac:dyDescent="0.25">
      <c r="A43" s="5" t="s">
        <v>94</v>
      </c>
      <c r="B43" s="42">
        <f>B35*B36</f>
        <v>18</v>
      </c>
      <c r="C43" s="6">
        <v>25</v>
      </c>
      <c r="D43" s="41">
        <f t="shared" ref="D43:D44" si="2">B43*C43</f>
        <v>450</v>
      </c>
    </row>
    <row r="44" spans="1:4" x14ac:dyDescent="0.25">
      <c r="A44" s="5" t="s">
        <v>6</v>
      </c>
      <c r="B44" s="40">
        <f>B35*B36</f>
        <v>18</v>
      </c>
      <c r="C44" s="6">
        <v>55</v>
      </c>
      <c r="D44" s="41">
        <f t="shared" si="2"/>
        <v>990</v>
      </c>
    </row>
    <row r="45" spans="1:4" x14ac:dyDescent="0.25">
      <c r="A45" s="31"/>
      <c r="B45" s="31"/>
      <c r="C45" s="2"/>
      <c r="D45" s="2"/>
    </row>
    <row r="46" spans="1:4" x14ac:dyDescent="0.25">
      <c r="A46" s="31"/>
      <c r="B46" s="31"/>
      <c r="C46" s="2"/>
      <c r="D46" s="2"/>
    </row>
    <row r="47" spans="1:4" x14ac:dyDescent="0.25">
      <c r="A47" s="34" t="s">
        <v>98</v>
      </c>
      <c r="B47" s="31"/>
      <c r="C47" s="2"/>
      <c r="D47" s="2"/>
    </row>
    <row r="48" spans="1:4" x14ac:dyDescent="0.25">
      <c r="A48" s="31"/>
      <c r="B48" s="31"/>
      <c r="C48" s="2"/>
      <c r="D48" s="2"/>
    </row>
    <row r="49" spans="1:4" x14ac:dyDescent="0.25">
      <c r="A49" s="12" t="s">
        <v>1</v>
      </c>
      <c r="B49" s="12" t="s">
        <v>0</v>
      </c>
      <c r="C49" s="39" t="s">
        <v>69</v>
      </c>
      <c r="D49" s="39" t="s">
        <v>97</v>
      </c>
    </row>
    <row r="50" spans="1:4" x14ac:dyDescent="0.25">
      <c r="A50" s="5" t="s">
        <v>100</v>
      </c>
      <c r="B50" s="5">
        <v>2</v>
      </c>
      <c r="C50" s="6">
        <v>200</v>
      </c>
      <c r="D50" s="6">
        <f>B50*C50</f>
        <v>400</v>
      </c>
    </row>
    <row r="51" spans="1:4" x14ac:dyDescent="0.25">
      <c r="A51" s="5" t="s">
        <v>102</v>
      </c>
      <c r="B51" s="5">
        <v>0</v>
      </c>
      <c r="C51" s="6">
        <v>200</v>
      </c>
      <c r="D51" s="6">
        <f>B51*C51</f>
        <v>0</v>
      </c>
    </row>
    <row r="52" spans="1:4" x14ac:dyDescent="0.25">
      <c r="A52" s="5" t="s">
        <v>128</v>
      </c>
      <c r="B52" s="5">
        <v>0</v>
      </c>
      <c r="C52" s="6">
        <v>0</v>
      </c>
      <c r="D52" s="6">
        <f t="shared" ref="D52" si="3">B52*C52</f>
        <v>0</v>
      </c>
    </row>
    <row r="53" spans="1:4" s="31" customFormat="1" x14ac:dyDescent="0.25">
      <c r="A53" s="5" t="s">
        <v>137</v>
      </c>
      <c r="B53" s="5"/>
      <c r="C53" s="6">
        <v>1500</v>
      </c>
      <c r="D53" s="6">
        <v>1500</v>
      </c>
    </row>
    <row r="54" spans="1:4" x14ac:dyDescent="0.25">
      <c r="A54" s="5" t="s">
        <v>146</v>
      </c>
      <c r="B54" s="5"/>
      <c r="C54" s="6">
        <v>4000</v>
      </c>
      <c r="D54" s="6">
        <f>C54</f>
        <v>4000</v>
      </c>
    </row>
    <row r="55" spans="1:4" x14ac:dyDescent="0.25">
      <c r="A55" s="31"/>
      <c r="B55" s="31"/>
      <c r="C55" s="2"/>
      <c r="D55" s="2"/>
    </row>
    <row r="56" spans="1:4" s="31" customFormat="1" x14ac:dyDescent="0.25">
      <c r="C56" s="34" t="s">
        <v>110</v>
      </c>
      <c r="D56" s="2">
        <f>SUM(D42:D44)+SUM(D50:D54)</f>
        <v>7610</v>
      </c>
    </row>
    <row r="58" spans="1:4" ht="21" x14ac:dyDescent="0.35">
      <c r="A58" s="43" t="s">
        <v>104</v>
      </c>
      <c r="B58" s="31"/>
      <c r="C58" s="31"/>
      <c r="D58" s="31"/>
    </row>
    <row r="59" spans="1:4" x14ac:dyDescent="0.25">
      <c r="A59" s="31"/>
      <c r="B59" s="31"/>
      <c r="C59" s="31"/>
      <c r="D59" s="31"/>
    </row>
    <row r="60" spans="1:4" x14ac:dyDescent="0.25">
      <c r="A60" s="34" t="s">
        <v>91</v>
      </c>
      <c r="B60" s="31"/>
      <c r="C60" s="31"/>
      <c r="D60" s="31"/>
    </row>
    <row r="61" spans="1:4" x14ac:dyDescent="0.25">
      <c r="A61" s="31"/>
      <c r="B61" s="31"/>
      <c r="C61" s="31"/>
      <c r="D61" s="31"/>
    </row>
    <row r="62" spans="1:4" x14ac:dyDescent="0.25">
      <c r="A62" s="31" t="s">
        <v>88</v>
      </c>
      <c r="B62" s="37">
        <v>0.03</v>
      </c>
      <c r="C62" s="31" t="s">
        <v>99</v>
      </c>
      <c r="D62" s="31"/>
    </row>
    <row r="63" spans="1:4" x14ac:dyDescent="0.25">
      <c r="A63" s="31" t="s">
        <v>111</v>
      </c>
      <c r="B63" s="31">
        <v>450</v>
      </c>
      <c r="C63" s="31"/>
      <c r="D63" s="31"/>
    </row>
    <row r="64" spans="1:4" x14ac:dyDescent="0.25">
      <c r="A64" s="31" t="s">
        <v>112</v>
      </c>
      <c r="B64" s="31">
        <v>450</v>
      </c>
      <c r="C64" s="31"/>
      <c r="D64" s="31"/>
    </row>
    <row r="65" spans="1:4" x14ac:dyDescent="0.25">
      <c r="A65" s="31"/>
      <c r="B65" s="31"/>
      <c r="C65" s="31"/>
      <c r="D65" s="31"/>
    </row>
    <row r="66" spans="1:4" x14ac:dyDescent="0.25">
      <c r="A66" s="34" t="s">
        <v>96</v>
      </c>
      <c r="B66" s="31"/>
      <c r="C66" s="31"/>
      <c r="D66" s="31"/>
    </row>
    <row r="67" spans="1:4" x14ac:dyDescent="0.25">
      <c r="A67" s="31"/>
      <c r="B67" s="31"/>
      <c r="C67" s="31"/>
      <c r="D67" s="31"/>
    </row>
    <row r="68" spans="1:4" x14ac:dyDescent="0.25">
      <c r="A68" s="12" t="s">
        <v>1</v>
      </c>
      <c r="B68" s="12" t="s">
        <v>92</v>
      </c>
      <c r="C68" s="12" t="s">
        <v>69</v>
      </c>
      <c r="D68" s="12" t="s">
        <v>97</v>
      </c>
    </row>
    <row r="69" spans="1:4" x14ac:dyDescent="0.25">
      <c r="A69" s="5" t="s">
        <v>93</v>
      </c>
      <c r="B69" s="40">
        <f>B62*B63</f>
        <v>13.5</v>
      </c>
      <c r="C69" s="6">
        <v>15</v>
      </c>
      <c r="D69" s="41">
        <f>B69*C69</f>
        <v>202.5</v>
      </c>
    </row>
    <row r="70" spans="1:4" x14ac:dyDescent="0.25">
      <c r="A70" s="5" t="s">
        <v>94</v>
      </c>
      <c r="B70" s="42">
        <f>B62*B63</f>
        <v>13.5</v>
      </c>
      <c r="C70" s="6">
        <v>25</v>
      </c>
      <c r="D70" s="41">
        <f t="shared" ref="D70:D71" si="4">B70*C70</f>
        <v>337.5</v>
      </c>
    </row>
    <row r="71" spans="1:4" x14ac:dyDescent="0.25">
      <c r="A71" s="5" t="s">
        <v>6</v>
      </c>
      <c r="B71" s="40">
        <f>B62*B63</f>
        <v>13.5</v>
      </c>
      <c r="C71" s="6">
        <v>55</v>
      </c>
      <c r="D71" s="41">
        <f t="shared" si="4"/>
        <v>742.5</v>
      </c>
    </row>
    <row r="72" spans="1:4" x14ac:dyDescent="0.25">
      <c r="A72" s="31"/>
      <c r="B72" s="31"/>
      <c r="C72" s="2"/>
      <c r="D72" s="2"/>
    </row>
    <row r="73" spans="1:4" x14ac:dyDescent="0.25">
      <c r="A73" s="31"/>
      <c r="B73" s="31"/>
      <c r="C73" s="2"/>
      <c r="D73" s="2"/>
    </row>
    <row r="74" spans="1:4" x14ac:dyDescent="0.25">
      <c r="A74" s="34" t="s">
        <v>98</v>
      </c>
      <c r="B74" s="31"/>
      <c r="C74" s="2"/>
      <c r="D74" s="2"/>
    </row>
    <row r="75" spans="1:4" x14ac:dyDescent="0.25">
      <c r="A75" s="31"/>
      <c r="B75" s="31"/>
      <c r="C75" s="2"/>
      <c r="D75" s="2"/>
    </row>
    <row r="76" spans="1:4" x14ac:dyDescent="0.25">
      <c r="A76" s="12" t="s">
        <v>1</v>
      </c>
      <c r="B76" s="12" t="s">
        <v>0</v>
      </c>
      <c r="C76" s="39" t="s">
        <v>69</v>
      </c>
      <c r="D76" s="39" t="s">
        <v>97</v>
      </c>
    </row>
    <row r="77" spans="1:4" x14ac:dyDescent="0.25">
      <c r="A77" s="5" t="s">
        <v>100</v>
      </c>
      <c r="B77" s="5">
        <v>3</v>
      </c>
      <c r="C77" s="6">
        <v>200</v>
      </c>
      <c r="D77" s="6">
        <f>B77*C77</f>
        <v>600</v>
      </c>
    </row>
    <row r="78" spans="1:4" x14ac:dyDescent="0.25">
      <c r="A78" s="5" t="s">
        <v>102</v>
      </c>
      <c r="B78" s="5">
        <v>0</v>
      </c>
      <c r="C78" s="6">
        <v>200</v>
      </c>
      <c r="D78" s="6">
        <f>B78*C78</f>
        <v>0</v>
      </c>
    </row>
    <row r="79" spans="1:4" x14ac:dyDescent="0.25">
      <c r="A79" s="5" t="s">
        <v>129</v>
      </c>
      <c r="B79" s="5">
        <v>0</v>
      </c>
      <c r="C79" s="6">
        <v>0</v>
      </c>
      <c r="D79" s="6">
        <f t="shared" ref="D79" si="5">B79*C79</f>
        <v>0</v>
      </c>
    </row>
    <row r="80" spans="1:4" x14ac:dyDescent="0.25">
      <c r="A80" s="5" t="s">
        <v>137</v>
      </c>
      <c r="B80" s="5"/>
      <c r="C80" s="6">
        <v>1500</v>
      </c>
      <c r="D80" s="6">
        <v>1500</v>
      </c>
    </row>
    <row r="81" spans="1:4" s="31" customFormat="1" x14ac:dyDescent="0.25">
      <c r="A81" s="5" t="s">
        <v>146</v>
      </c>
      <c r="B81" s="5"/>
      <c r="C81" s="6">
        <v>4000</v>
      </c>
      <c r="D81" s="6">
        <f>C81</f>
        <v>4000</v>
      </c>
    </row>
    <row r="82" spans="1:4" s="31" customFormat="1" x14ac:dyDescent="0.25">
      <c r="A82" s="16"/>
      <c r="B82" s="16"/>
      <c r="C82" s="45"/>
      <c r="D82" s="45"/>
    </row>
    <row r="83" spans="1:4" x14ac:dyDescent="0.25">
      <c r="A83" s="16"/>
      <c r="B83" s="16"/>
      <c r="C83" s="34" t="s">
        <v>110</v>
      </c>
      <c r="D83" s="2">
        <f>SUM(D69:D71)+SUM(D77:D81)</f>
        <v>7382.5</v>
      </c>
    </row>
    <row r="85" spans="1:4" ht="21" x14ac:dyDescent="0.35">
      <c r="A85" s="43" t="s">
        <v>105</v>
      </c>
      <c r="B85" s="31"/>
      <c r="C85" s="31"/>
      <c r="D85" s="31"/>
    </row>
    <row r="86" spans="1:4" x14ac:dyDescent="0.25">
      <c r="A86" s="31"/>
      <c r="B86" s="31"/>
      <c r="C86" s="31"/>
      <c r="D86" s="31"/>
    </row>
    <row r="87" spans="1:4" x14ac:dyDescent="0.25">
      <c r="A87" s="34" t="s">
        <v>91</v>
      </c>
      <c r="B87" s="31"/>
      <c r="C87" s="31"/>
      <c r="D87" s="31"/>
    </row>
    <row r="88" spans="1:4" x14ac:dyDescent="0.25">
      <c r="A88" s="31"/>
      <c r="B88" s="31"/>
      <c r="C88" s="31"/>
      <c r="D88" s="31"/>
    </row>
    <row r="89" spans="1:4" x14ac:dyDescent="0.25">
      <c r="A89" s="31" t="s">
        <v>88</v>
      </c>
      <c r="B89" s="37">
        <v>0.02</v>
      </c>
      <c r="C89" s="31" t="s">
        <v>99</v>
      </c>
      <c r="D89" s="31"/>
    </row>
    <row r="90" spans="1:4" x14ac:dyDescent="0.25">
      <c r="A90" s="31" t="s">
        <v>111</v>
      </c>
      <c r="B90" s="31">
        <v>450</v>
      </c>
      <c r="C90" s="31"/>
      <c r="D90" s="31"/>
    </row>
    <row r="91" spans="1:4" x14ac:dyDescent="0.25">
      <c r="A91" s="31" t="s">
        <v>112</v>
      </c>
      <c r="B91" s="31">
        <v>450</v>
      </c>
      <c r="C91" s="31"/>
      <c r="D91" s="31"/>
    </row>
    <row r="92" spans="1:4" x14ac:dyDescent="0.25">
      <c r="A92" s="31"/>
      <c r="B92" s="31"/>
      <c r="C92" s="31"/>
      <c r="D92" s="31"/>
    </row>
    <row r="93" spans="1:4" x14ac:dyDescent="0.25">
      <c r="A93" s="34" t="s">
        <v>96</v>
      </c>
      <c r="B93" s="31"/>
      <c r="C93" s="31"/>
      <c r="D93" s="31"/>
    </row>
    <row r="94" spans="1:4" x14ac:dyDescent="0.25">
      <c r="A94" s="31"/>
      <c r="B94" s="31"/>
      <c r="C94" s="31"/>
      <c r="D94" s="31"/>
    </row>
    <row r="95" spans="1:4" x14ac:dyDescent="0.25">
      <c r="A95" s="12" t="s">
        <v>1</v>
      </c>
      <c r="B95" s="12" t="s">
        <v>92</v>
      </c>
      <c r="C95" s="12" t="s">
        <v>69</v>
      </c>
      <c r="D95" s="12" t="s">
        <v>97</v>
      </c>
    </row>
    <row r="96" spans="1:4" x14ac:dyDescent="0.25">
      <c r="A96" s="5" t="s">
        <v>93</v>
      </c>
      <c r="B96" s="40">
        <f>B89*B90</f>
        <v>9</v>
      </c>
      <c r="C96" s="6">
        <v>15</v>
      </c>
      <c r="D96" s="41">
        <f>B96*C96</f>
        <v>135</v>
      </c>
    </row>
    <row r="97" spans="1:4" x14ac:dyDescent="0.25">
      <c r="A97" s="5" t="s">
        <v>94</v>
      </c>
      <c r="B97" s="42">
        <f>B89*B90</f>
        <v>9</v>
      </c>
      <c r="C97" s="6">
        <v>25</v>
      </c>
      <c r="D97" s="41">
        <f t="shared" ref="D97:D98" si="6">B97*C97</f>
        <v>225</v>
      </c>
    </row>
    <row r="98" spans="1:4" x14ac:dyDescent="0.25">
      <c r="A98" s="5" t="s">
        <v>6</v>
      </c>
      <c r="B98" s="40">
        <f>B89*B90</f>
        <v>9</v>
      </c>
      <c r="C98" s="6">
        <v>55</v>
      </c>
      <c r="D98" s="41">
        <f t="shared" si="6"/>
        <v>495</v>
      </c>
    </row>
    <row r="99" spans="1:4" x14ac:dyDescent="0.25">
      <c r="A99" s="31"/>
      <c r="B99" s="31"/>
      <c r="C99" s="2"/>
      <c r="D99" s="2"/>
    </row>
    <row r="100" spans="1:4" x14ac:dyDescent="0.25">
      <c r="A100" s="31"/>
      <c r="B100" s="31"/>
      <c r="C100" s="2"/>
      <c r="D100" s="2"/>
    </row>
    <row r="101" spans="1:4" x14ac:dyDescent="0.25">
      <c r="A101" s="34" t="s">
        <v>98</v>
      </c>
      <c r="B101" s="31"/>
      <c r="C101" s="2"/>
      <c r="D101" s="2"/>
    </row>
    <row r="102" spans="1:4" x14ac:dyDescent="0.25">
      <c r="A102" s="31"/>
      <c r="B102" s="31"/>
      <c r="C102" s="2"/>
      <c r="D102" s="2"/>
    </row>
    <row r="103" spans="1:4" x14ac:dyDescent="0.25">
      <c r="A103" s="12" t="s">
        <v>1</v>
      </c>
      <c r="B103" s="12" t="s">
        <v>0</v>
      </c>
      <c r="C103" s="39" t="s">
        <v>69</v>
      </c>
      <c r="D103" s="39" t="s">
        <v>97</v>
      </c>
    </row>
    <row r="104" spans="1:4" x14ac:dyDescent="0.25">
      <c r="A104" s="5" t="s">
        <v>100</v>
      </c>
      <c r="B104" s="5">
        <v>3</v>
      </c>
      <c r="C104" s="6">
        <v>200</v>
      </c>
      <c r="D104" s="6">
        <f>B104*C104</f>
        <v>600</v>
      </c>
    </row>
    <row r="105" spans="1:4" x14ac:dyDescent="0.25">
      <c r="A105" s="5" t="s">
        <v>102</v>
      </c>
      <c r="B105" s="5">
        <v>0</v>
      </c>
      <c r="C105" s="6">
        <v>200</v>
      </c>
      <c r="D105" s="6">
        <f>B105*C105</f>
        <v>0</v>
      </c>
    </row>
    <row r="106" spans="1:4" x14ac:dyDescent="0.25">
      <c r="A106" s="5" t="s">
        <v>128</v>
      </c>
      <c r="B106" s="5">
        <v>0</v>
      </c>
      <c r="C106" s="6">
        <v>0</v>
      </c>
      <c r="D106" s="6">
        <f t="shared" ref="D106" si="7">B106*C106</f>
        <v>0</v>
      </c>
    </row>
    <row r="107" spans="1:4" x14ac:dyDescent="0.25">
      <c r="A107" s="5" t="s">
        <v>137</v>
      </c>
      <c r="B107" s="5"/>
      <c r="C107" s="6">
        <v>1500</v>
      </c>
      <c r="D107" s="6">
        <v>1500</v>
      </c>
    </row>
    <row r="108" spans="1:4" s="31" customFormat="1" x14ac:dyDescent="0.25">
      <c r="A108" s="5" t="s">
        <v>146</v>
      </c>
      <c r="B108" s="5"/>
      <c r="C108" s="6">
        <v>4000</v>
      </c>
      <c r="D108" s="6">
        <f>C108</f>
        <v>4000</v>
      </c>
    </row>
    <row r="109" spans="1:4" s="31" customFormat="1" x14ac:dyDescent="0.25">
      <c r="A109"/>
      <c r="B109"/>
      <c r="C109"/>
      <c r="D109"/>
    </row>
    <row r="110" spans="1:4" x14ac:dyDescent="0.25">
      <c r="A110" s="31"/>
      <c r="B110" s="31"/>
      <c r="C110" s="34" t="s">
        <v>110</v>
      </c>
      <c r="D110" s="2">
        <f>SUM(D96:D98)+SUM(D104:D108)</f>
        <v>6955</v>
      </c>
    </row>
    <row r="111" spans="1:4" x14ac:dyDescent="0.25">
      <c r="A111" s="31"/>
      <c r="B111" s="31"/>
      <c r="C111" s="31"/>
      <c r="D111" s="31"/>
    </row>
    <row r="112" spans="1:4" ht="21" x14ac:dyDescent="0.35">
      <c r="A112" s="43" t="s">
        <v>106</v>
      </c>
      <c r="B112" s="31"/>
      <c r="C112" s="31"/>
      <c r="D112" s="31"/>
    </row>
    <row r="113" spans="1:4" x14ac:dyDescent="0.25">
      <c r="A113" s="31"/>
      <c r="B113" s="31"/>
      <c r="C113" s="31"/>
      <c r="D113" s="31"/>
    </row>
    <row r="114" spans="1:4" x14ac:dyDescent="0.25">
      <c r="A114" s="34" t="s">
        <v>91</v>
      </c>
      <c r="B114" s="31"/>
      <c r="C114" s="31"/>
      <c r="D114" s="31"/>
    </row>
    <row r="115" spans="1:4" x14ac:dyDescent="0.25">
      <c r="A115" s="31"/>
      <c r="B115" s="31"/>
      <c r="C115" s="31"/>
      <c r="D115" s="31"/>
    </row>
    <row r="116" spans="1:4" x14ac:dyDescent="0.25">
      <c r="A116" s="31" t="s">
        <v>88</v>
      </c>
      <c r="B116" s="37">
        <v>0.02</v>
      </c>
      <c r="C116" s="31" t="s">
        <v>99</v>
      </c>
      <c r="D116" s="31"/>
    </row>
    <row r="117" spans="1:4" x14ac:dyDescent="0.25">
      <c r="A117" s="31" t="s">
        <v>111</v>
      </c>
      <c r="B117" s="31">
        <v>450</v>
      </c>
      <c r="C117" s="31"/>
      <c r="D117" s="31"/>
    </row>
    <row r="118" spans="1:4" x14ac:dyDescent="0.25">
      <c r="A118" s="31" t="s">
        <v>112</v>
      </c>
      <c r="B118" s="31">
        <v>450</v>
      </c>
      <c r="C118" s="31"/>
      <c r="D118" s="31"/>
    </row>
    <row r="119" spans="1:4" x14ac:dyDescent="0.25">
      <c r="A119" s="31"/>
      <c r="B119" s="31"/>
      <c r="C119" s="31"/>
      <c r="D119" s="31"/>
    </row>
    <row r="120" spans="1:4" x14ac:dyDescent="0.25">
      <c r="A120" s="34" t="s">
        <v>96</v>
      </c>
      <c r="B120" s="31"/>
      <c r="C120" s="31"/>
      <c r="D120" s="31"/>
    </row>
    <row r="121" spans="1:4" x14ac:dyDescent="0.25">
      <c r="A121" s="31"/>
      <c r="B121" s="31"/>
      <c r="C121" s="31"/>
      <c r="D121" s="31"/>
    </row>
    <row r="122" spans="1:4" x14ac:dyDescent="0.25">
      <c r="A122" s="12" t="s">
        <v>1</v>
      </c>
      <c r="B122" s="12" t="s">
        <v>92</v>
      </c>
      <c r="C122" s="12" t="s">
        <v>69</v>
      </c>
      <c r="D122" s="12" t="s">
        <v>97</v>
      </c>
    </row>
    <row r="123" spans="1:4" x14ac:dyDescent="0.25">
      <c r="A123" s="5" t="s">
        <v>93</v>
      </c>
      <c r="B123" s="40">
        <f>B116*B117</f>
        <v>9</v>
      </c>
      <c r="C123" s="6">
        <v>15</v>
      </c>
      <c r="D123" s="41">
        <f>B123*C123</f>
        <v>135</v>
      </c>
    </row>
    <row r="124" spans="1:4" x14ac:dyDescent="0.25">
      <c r="A124" s="5" t="s">
        <v>94</v>
      </c>
      <c r="B124" s="42">
        <f>B116*B117</f>
        <v>9</v>
      </c>
      <c r="C124" s="6">
        <v>25</v>
      </c>
      <c r="D124" s="41">
        <f t="shared" ref="D124:D125" si="8">B124*C124</f>
        <v>225</v>
      </c>
    </row>
    <row r="125" spans="1:4" x14ac:dyDescent="0.25">
      <c r="A125" s="5" t="s">
        <v>6</v>
      </c>
      <c r="B125" s="40">
        <f>B116*B117</f>
        <v>9</v>
      </c>
      <c r="C125" s="6">
        <v>55</v>
      </c>
      <c r="D125" s="41">
        <f t="shared" si="8"/>
        <v>495</v>
      </c>
    </row>
    <row r="126" spans="1:4" x14ac:dyDescent="0.25">
      <c r="A126" s="31"/>
      <c r="B126" s="31"/>
      <c r="C126" s="2"/>
      <c r="D126" s="2"/>
    </row>
    <row r="127" spans="1:4" x14ac:dyDescent="0.25">
      <c r="A127" s="31"/>
      <c r="B127" s="31"/>
      <c r="C127" s="2"/>
      <c r="D127" s="2"/>
    </row>
    <row r="128" spans="1:4" x14ac:dyDescent="0.25">
      <c r="A128" s="34" t="s">
        <v>98</v>
      </c>
      <c r="B128" s="31"/>
      <c r="C128" s="2"/>
      <c r="D128" s="2"/>
    </row>
    <row r="129" spans="1:4" x14ac:dyDescent="0.25">
      <c r="A129" s="31"/>
      <c r="B129" s="31"/>
      <c r="C129" s="2"/>
      <c r="D129" s="2"/>
    </row>
    <row r="130" spans="1:4" x14ac:dyDescent="0.25">
      <c r="A130" s="12" t="s">
        <v>1</v>
      </c>
      <c r="B130" s="12" t="s">
        <v>0</v>
      </c>
      <c r="C130" s="39" t="s">
        <v>69</v>
      </c>
      <c r="D130" s="39" t="s">
        <v>97</v>
      </c>
    </row>
    <row r="131" spans="1:4" x14ac:dyDescent="0.25">
      <c r="A131" s="5" t="s">
        <v>100</v>
      </c>
      <c r="B131" s="5">
        <v>0</v>
      </c>
      <c r="C131" s="6">
        <v>200</v>
      </c>
      <c r="D131" s="6">
        <f>B131*C131</f>
        <v>0</v>
      </c>
    </row>
    <row r="132" spans="1:4" x14ac:dyDescent="0.25">
      <c r="A132" s="5" t="s">
        <v>102</v>
      </c>
      <c r="B132" s="5">
        <v>0</v>
      </c>
      <c r="C132" s="6">
        <v>200</v>
      </c>
      <c r="D132" s="6">
        <f>B132*C132</f>
        <v>0</v>
      </c>
    </row>
    <row r="133" spans="1:4" x14ac:dyDescent="0.25">
      <c r="A133" s="5" t="s">
        <v>128</v>
      </c>
      <c r="B133" s="5">
        <v>0</v>
      </c>
      <c r="C133" s="6">
        <v>0</v>
      </c>
      <c r="D133" s="6">
        <f t="shared" ref="D133" si="9">B133*C133</f>
        <v>0</v>
      </c>
    </row>
    <row r="134" spans="1:4" s="31" customFormat="1" x14ac:dyDescent="0.25">
      <c r="A134" s="5" t="s">
        <v>137</v>
      </c>
      <c r="B134" s="5"/>
      <c r="C134" s="6">
        <v>1500</v>
      </c>
      <c r="D134" s="6">
        <v>1500</v>
      </c>
    </row>
    <row r="135" spans="1:4" s="31" customFormat="1" x14ac:dyDescent="0.25">
      <c r="A135" s="5" t="s">
        <v>146</v>
      </c>
      <c r="B135" s="5"/>
      <c r="C135" s="6">
        <v>4000</v>
      </c>
      <c r="D135" s="6">
        <f>C135</f>
        <v>4000</v>
      </c>
    </row>
    <row r="137" spans="1:4" x14ac:dyDescent="0.25">
      <c r="A137" s="31"/>
      <c r="B137" s="31"/>
      <c r="C137" s="34" t="s">
        <v>110</v>
      </c>
      <c r="D137" s="2">
        <f>SUM(D123:D125)+SUM(D131:D135)</f>
        <v>6355</v>
      </c>
    </row>
    <row r="138" spans="1:4" x14ac:dyDescent="0.25">
      <c r="A138" s="31"/>
      <c r="B138" s="31"/>
      <c r="C138" s="31"/>
      <c r="D138" s="31"/>
    </row>
    <row r="139" spans="1:4" ht="21" x14ac:dyDescent="0.35">
      <c r="A139" s="43" t="s">
        <v>107</v>
      </c>
      <c r="B139" s="31"/>
      <c r="C139" s="31"/>
      <c r="D139" s="31"/>
    </row>
    <row r="140" spans="1:4" x14ac:dyDescent="0.25">
      <c r="A140" s="31"/>
      <c r="B140" s="31"/>
      <c r="C140" s="31"/>
      <c r="D140" s="31"/>
    </row>
    <row r="141" spans="1:4" x14ac:dyDescent="0.25">
      <c r="A141" s="34" t="s">
        <v>91</v>
      </c>
      <c r="B141" s="31"/>
      <c r="C141" s="31"/>
      <c r="D141" s="31"/>
    </row>
    <row r="142" spans="1:4" x14ac:dyDescent="0.25">
      <c r="A142" s="31"/>
      <c r="B142" s="31"/>
      <c r="C142" s="31"/>
      <c r="D142" s="31"/>
    </row>
    <row r="143" spans="1:4" x14ac:dyDescent="0.25">
      <c r="A143" s="31" t="s">
        <v>88</v>
      </c>
      <c r="B143" s="37">
        <v>0.02</v>
      </c>
      <c r="C143" s="31" t="s">
        <v>99</v>
      </c>
      <c r="D143" s="31"/>
    </row>
    <row r="144" spans="1:4" x14ac:dyDescent="0.25">
      <c r="A144" s="31" t="s">
        <v>111</v>
      </c>
      <c r="B144" s="31">
        <v>450</v>
      </c>
      <c r="C144" s="31"/>
      <c r="D144" s="31"/>
    </row>
    <row r="145" spans="1:4" x14ac:dyDescent="0.25">
      <c r="A145" s="31" t="s">
        <v>112</v>
      </c>
      <c r="B145" s="31">
        <v>450</v>
      </c>
      <c r="C145" s="31"/>
      <c r="D145" s="31"/>
    </row>
    <row r="146" spans="1:4" x14ac:dyDescent="0.25">
      <c r="A146" s="31"/>
      <c r="B146" s="31"/>
      <c r="C146" s="31"/>
      <c r="D146" s="31"/>
    </row>
    <row r="147" spans="1:4" x14ac:dyDescent="0.25">
      <c r="A147" s="34" t="s">
        <v>96</v>
      </c>
      <c r="B147" s="31"/>
      <c r="C147" s="31"/>
      <c r="D147" s="31"/>
    </row>
    <row r="148" spans="1:4" x14ac:dyDescent="0.25">
      <c r="A148" s="31"/>
      <c r="B148" s="31"/>
      <c r="C148" s="31"/>
      <c r="D148" s="31"/>
    </row>
    <row r="149" spans="1:4" x14ac:dyDescent="0.25">
      <c r="A149" s="12" t="s">
        <v>1</v>
      </c>
      <c r="B149" s="12" t="s">
        <v>92</v>
      </c>
      <c r="C149" s="12" t="s">
        <v>69</v>
      </c>
      <c r="D149" s="12" t="s">
        <v>97</v>
      </c>
    </row>
    <row r="150" spans="1:4" x14ac:dyDescent="0.25">
      <c r="A150" s="5" t="s">
        <v>93</v>
      </c>
      <c r="B150" s="40">
        <f>B143*B144</f>
        <v>9</v>
      </c>
      <c r="C150" s="6">
        <v>15</v>
      </c>
      <c r="D150" s="41">
        <f>B150*C150</f>
        <v>135</v>
      </c>
    </row>
    <row r="151" spans="1:4" x14ac:dyDescent="0.25">
      <c r="A151" s="5" t="s">
        <v>94</v>
      </c>
      <c r="B151" s="42">
        <f>B143*B144</f>
        <v>9</v>
      </c>
      <c r="C151" s="6">
        <v>25</v>
      </c>
      <c r="D151" s="41">
        <f t="shared" ref="D151:D152" si="10">B151*C151</f>
        <v>225</v>
      </c>
    </row>
    <row r="152" spans="1:4" x14ac:dyDescent="0.25">
      <c r="A152" s="5" t="s">
        <v>6</v>
      </c>
      <c r="B152" s="40">
        <f>B143*B144</f>
        <v>9</v>
      </c>
      <c r="C152" s="6">
        <v>55</v>
      </c>
      <c r="D152" s="41">
        <f t="shared" si="10"/>
        <v>495</v>
      </c>
    </row>
    <row r="153" spans="1:4" x14ac:dyDescent="0.25">
      <c r="A153" s="31"/>
      <c r="B153" s="31"/>
      <c r="C153" s="2"/>
      <c r="D153" s="2"/>
    </row>
    <row r="154" spans="1:4" x14ac:dyDescent="0.25">
      <c r="A154" s="31"/>
      <c r="B154" s="31"/>
      <c r="C154" s="2"/>
      <c r="D154" s="2"/>
    </row>
    <row r="155" spans="1:4" x14ac:dyDescent="0.25">
      <c r="A155" s="34" t="s">
        <v>98</v>
      </c>
      <c r="B155" s="31"/>
      <c r="C155" s="2"/>
      <c r="D155" s="2"/>
    </row>
    <row r="156" spans="1:4" x14ac:dyDescent="0.25">
      <c r="A156" s="31"/>
      <c r="B156" s="31"/>
      <c r="C156" s="2"/>
      <c r="D156" s="2"/>
    </row>
    <row r="157" spans="1:4" x14ac:dyDescent="0.25">
      <c r="A157" s="12" t="s">
        <v>1</v>
      </c>
      <c r="B157" s="12" t="s">
        <v>0</v>
      </c>
      <c r="C157" s="39" t="s">
        <v>69</v>
      </c>
      <c r="D157" s="39" t="s">
        <v>97</v>
      </c>
    </row>
    <row r="158" spans="1:4" x14ac:dyDescent="0.25">
      <c r="A158" s="5" t="s">
        <v>100</v>
      </c>
      <c r="B158" s="5">
        <v>0</v>
      </c>
      <c r="C158" s="6">
        <v>200</v>
      </c>
      <c r="D158" s="6">
        <f>B158*C158</f>
        <v>0</v>
      </c>
    </row>
    <row r="159" spans="1:4" x14ac:dyDescent="0.25">
      <c r="A159" s="5" t="s">
        <v>102</v>
      </c>
      <c r="B159" s="5">
        <v>12</v>
      </c>
      <c r="C159" s="6">
        <v>200</v>
      </c>
      <c r="D159" s="6">
        <f>B159*C159</f>
        <v>2400</v>
      </c>
    </row>
    <row r="160" spans="1:4" x14ac:dyDescent="0.25">
      <c r="A160" s="5" t="s">
        <v>128</v>
      </c>
      <c r="B160" s="5">
        <v>0</v>
      </c>
      <c r="C160" s="6">
        <v>0</v>
      </c>
      <c r="D160" s="6">
        <f t="shared" ref="D160" si="11">B160*C160</f>
        <v>0</v>
      </c>
    </row>
    <row r="161" spans="1:4" x14ac:dyDescent="0.25">
      <c r="A161" s="5" t="s">
        <v>137</v>
      </c>
      <c r="B161" s="5"/>
      <c r="C161" s="6">
        <v>1500</v>
      </c>
      <c r="D161" s="6">
        <v>1500</v>
      </c>
    </row>
    <row r="162" spans="1:4" x14ac:dyDescent="0.25">
      <c r="A162" s="5" t="s">
        <v>146</v>
      </c>
      <c r="B162" s="5"/>
      <c r="C162" s="6">
        <v>4000</v>
      </c>
      <c r="D162" s="6">
        <f>C162</f>
        <v>4000</v>
      </c>
    </row>
    <row r="164" spans="1:4" x14ac:dyDescent="0.25">
      <c r="C164" s="34" t="s">
        <v>110</v>
      </c>
      <c r="D164" s="2">
        <f>SUM(D150:D152)+SUM(D158:D162)</f>
        <v>8755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15" workbookViewId="0">
      <selection activeCell="H38" sqref="H38"/>
    </sheetView>
  </sheetViews>
  <sheetFormatPr defaultRowHeight="15" x14ac:dyDescent="0.25"/>
  <cols>
    <col min="1" max="1" width="42.140625" bestFit="1" customWidth="1"/>
    <col min="2" max="7" width="10.140625" bestFit="1" customWidth="1"/>
  </cols>
  <sheetData>
    <row r="1" spans="1:8" ht="33.75" x14ac:dyDescent="0.5">
      <c r="A1" s="4" t="s">
        <v>39</v>
      </c>
    </row>
    <row r="3" spans="1:8" x14ac:dyDescent="0.25">
      <c r="A3" s="12" t="s">
        <v>63</v>
      </c>
      <c r="B3" s="12" t="s">
        <v>44</v>
      </c>
      <c r="C3" s="12" t="s">
        <v>45</v>
      </c>
      <c r="D3" s="12" t="s">
        <v>46</v>
      </c>
      <c r="E3" s="12" t="s">
        <v>47</v>
      </c>
      <c r="F3" s="12" t="s">
        <v>48</v>
      </c>
      <c r="G3" s="12" t="s">
        <v>49</v>
      </c>
    </row>
    <row r="4" spans="1:8" x14ac:dyDescent="0.25">
      <c r="A4" s="19" t="s">
        <v>51</v>
      </c>
      <c r="B4" s="20">
        <v>7500</v>
      </c>
      <c r="C4" s="20">
        <f>B4*100.5%</f>
        <v>7537.4999999999991</v>
      </c>
      <c r="D4" s="20">
        <f t="shared" ref="D4:G4" si="0">C4*100.5%</f>
        <v>7575.1874999999982</v>
      </c>
      <c r="E4" s="20">
        <f t="shared" si="0"/>
        <v>7613.0634374999972</v>
      </c>
      <c r="F4" s="20">
        <f t="shared" si="0"/>
        <v>7651.1287546874964</v>
      </c>
      <c r="G4" s="20">
        <f t="shared" si="0"/>
        <v>7689.384398460933</v>
      </c>
      <c r="H4" t="s">
        <v>64</v>
      </c>
    </row>
    <row r="5" spans="1:8" x14ac:dyDescent="0.25">
      <c r="A5" s="21" t="s">
        <v>52</v>
      </c>
      <c r="B5" s="22">
        <v>15303.64</v>
      </c>
      <c r="C5" s="22">
        <v>15303.64</v>
      </c>
      <c r="D5" s="22">
        <v>15303.64</v>
      </c>
      <c r="E5" s="22">
        <v>15303.64</v>
      </c>
      <c r="F5" s="22">
        <v>15303.64</v>
      </c>
      <c r="G5" s="22">
        <v>15303.64</v>
      </c>
    </row>
    <row r="6" spans="1:8" x14ac:dyDescent="0.25">
      <c r="A6" s="21" t="s">
        <v>53</v>
      </c>
      <c r="B6" s="23">
        <v>160</v>
      </c>
      <c r="C6" s="23">
        <v>160</v>
      </c>
      <c r="D6" s="23">
        <v>160</v>
      </c>
      <c r="E6" s="23">
        <v>160</v>
      </c>
      <c r="F6" s="23">
        <v>160</v>
      </c>
      <c r="G6" s="23">
        <v>160</v>
      </c>
    </row>
    <row r="7" spans="1:8" x14ac:dyDescent="0.25">
      <c r="A7" s="21" t="s">
        <v>54</v>
      </c>
      <c r="B7" s="23">
        <v>976</v>
      </c>
      <c r="C7" s="23">
        <v>500</v>
      </c>
      <c r="D7" s="23">
        <v>500</v>
      </c>
      <c r="E7" s="23">
        <v>500</v>
      </c>
      <c r="F7" s="23">
        <v>500</v>
      </c>
      <c r="G7" s="23">
        <v>500</v>
      </c>
      <c r="H7" t="s">
        <v>169</v>
      </c>
    </row>
    <row r="8" spans="1:8" x14ac:dyDescent="0.25">
      <c r="A8" s="21" t="s">
        <v>55</v>
      </c>
      <c r="B8" s="23">
        <v>624</v>
      </c>
      <c r="C8" s="23">
        <v>624</v>
      </c>
      <c r="D8" s="23">
        <v>624</v>
      </c>
      <c r="E8" s="23">
        <v>624</v>
      </c>
      <c r="F8" s="23">
        <v>624</v>
      </c>
      <c r="G8" s="23">
        <v>624</v>
      </c>
    </row>
    <row r="9" spans="1:8" x14ac:dyDescent="0.25">
      <c r="A9" s="21" t="s">
        <v>56</v>
      </c>
      <c r="B9" s="23">
        <v>1800</v>
      </c>
      <c r="C9" s="23">
        <v>1800</v>
      </c>
      <c r="D9" s="23">
        <v>1800</v>
      </c>
      <c r="E9" s="23">
        <v>1800</v>
      </c>
      <c r="F9" s="23">
        <v>1800</v>
      </c>
      <c r="G9" s="23">
        <v>1800</v>
      </c>
    </row>
    <row r="10" spans="1:8" s="31" customFormat="1" x14ac:dyDescent="0.25">
      <c r="A10" s="21" t="s">
        <v>87</v>
      </c>
      <c r="B10" s="23"/>
      <c r="C10" s="23"/>
      <c r="D10" s="23"/>
      <c r="E10" s="23"/>
      <c r="F10" s="23"/>
      <c r="G10" s="23"/>
    </row>
    <row r="11" spans="1:8" x14ac:dyDescent="0.25">
      <c r="A11" s="21" t="s">
        <v>57</v>
      </c>
      <c r="B11" s="23">
        <v>3000</v>
      </c>
      <c r="C11" s="23">
        <v>3000</v>
      </c>
      <c r="D11" s="23">
        <v>1800</v>
      </c>
      <c r="E11" s="23">
        <v>1800</v>
      </c>
      <c r="F11" s="23">
        <v>1800</v>
      </c>
      <c r="G11" s="23">
        <v>1800</v>
      </c>
    </row>
    <row r="12" spans="1:8" x14ac:dyDescent="0.25">
      <c r="A12" s="21" t="s">
        <v>58</v>
      </c>
      <c r="B12" s="23">
        <v>178</v>
      </c>
      <c r="C12" s="23">
        <v>178</v>
      </c>
      <c r="D12" s="23">
        <v>178</v>
      </c>
      <c r="E12" s="23">
        <v>178</v>
      </c>
      <c r="F12" s="23">
        <v>178</v>
      </c>
      <c r="G12" s="23">
        <v>178</v>
      </c>
    </row>
    <row r="13" spans="1:8" x14ac:dyDescent="0.25">
      <c r="A13" s="21" t="s">
        <v>59</v>
      </c>
      <c r="B13" s="23">
        <v>50</v>
      </c>
      <c r="C13" s="23">
        <v>50</v>
      </c>
      <c r="D13" s="23">
        <v>50</v>
      </c>
      <c r="E13" s="23">
        <v>50</v>
      </c>
      <c r="F13" s="23">
        <v>50</v>
      </c>
      <c r="G13" s="23">
        <v>50</v>
      </c>
    </row>
    <row r="14" spans="1:8" x14ac:dyDescent="0.25">
      <c r="A14" s="21" t="s">
        <v>60</v>
      </c>
      <c r="B14" s="23">
        <v>1450</v>
      </c>
      <c r="C14" s="23">
        <v>1450</v>
      </c>
      <c r="D14" s="23">
        <v>1450</v>
      </c>
      <c r="E14" s="23">
        <v>1450</v>
      </c>
      <c r="F14" s="23">
        <v>1450</v>
      </c>
      <c r="G14" s="23">
        <v>1450</v>
      </c>
    </row>
    <row r="15" spans="1:8" x14ac:dyDescent="0.25">
      <c r="A15" s="21" t="s">
        <v>61</v>
      </c>
      <c r="B15" s="22">
        <v>2699.52</v>
      </c>
      <c r="C15" s="22">
        <v>2699.52</v>
      </c>
      <c r="D15" s="22">
        <v>2699.52</v>
      </c>
      <c r="E15" s="22">
        <v>2699.52</v>
      </c>
      <c r="F15" s="22">
        <v>2699.52</v>
      </c>
      <c r="G15" s="22">
        <v>2699.52</v>
      </c>
    </row>
    <row r="16" spans="1:8" x14ac:dyDescent="0.25">
      <c r="A16" s="24" t="s">
        <v>62</v>
      </c>
      <c r="B16" s="25">
        <v>1400</v>
      </c>
      <c r="C16" s="25">
        <v>1400</v>
      </c>
      <c r="D16" s="25">
        <v>1400</v>
      </c>
      <c r="E16" s="25">
        <v>1400</v>
      </c>
      <c r="F16" s="25">
        <v>1400</v>
      </c>
      <c r="G16" s="25">
        <v>1400</v>
      </c>
    </row>
    <row r="17" spans="1:7" s="15" customFormat="1" x14ac:dyDescent="0.25">
      <c r="A17" s="28"/>
      <c r="B17" s="12" t="s">
        <v>44</v>
      </c>
      <c r="C17" s="12" t="s">
        <v>45</v>
      </c>
      <c r="D17" s="12" t="s">
        <v>46</v>
      </c>
      <c r="E17" s="12" t="s">
        <v>47</v>
      </c>
      <c r="F17" s="12" t="s">
        <v>48</v>
      </c>
      <c r="G17" s="12" t="s">
        <v>49</v>
      </c>
    </row>
    <row r="18" spans="1:7" x14ac:dyDescent="0.25">
      <c r="A18" s="26" t="s">
        <v>50</v>
      </c>
      <c r="B18" s="27">
        <f>SUM(B4:B16)</f>
        <v>35141.159999999996</v>
      </c>
      <c r="C18" s="27">
        <f t="shared" ref="C18:G18" si="1">SUM(C4:C16)</f>
        <v>34702.659999999996</v>
      </c>
      <c r="D18" s="27">
        <f t="shared" si="1"/>
        <v>33540.347500000003</v>
      </c>
      <c r="E18" s="27">
        <f t="shared" si="1"/>
        <v>33578.223437499997</v>
      </c>
      <c r="F18" s="27">
        <f t="shared" si="1"/>
        <v>33616.288754687499</v>
      </c>
      <c r="G18" s="27">
        <f t="shared" si="1"/>
        <v>33654.54439846093</v>
      </c>
    </row>
    <row r="21" spans="1:7" ht="23.25" x14ac:dyDescent="0.35">
      <c r="B21" s="29" t="s">
        <v>65</v>
      </c>
    </row>
    <row r="22" spans="1:7" ht="23.25" x14ac:dyDescent="0.35">
      <c r="B22" s="29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13" sqref="E13"/>
    </sheetView>
  </sheetViews>
  <sheetFormatPr defaultRowHeight="15" x14ac:dyDescent="0.25"/>
  <cols>
    <col min="1" max="1" width="31.85546875" customWidth="1"/>
    <col min="2" max="2" width="19.42578125" customWidth="1"/>
    <col min="3" max="3" width="18.28515625" customWidth="1"/>
    <col min="4" max="4" width="18.42578125" customWidth="1"/>
  </cols>
  <sheetData>
    <row r="1" spans="1:5" ht="33.75" x14ac:dyDescent="0.5">
      <c r="A1" s="4" t="s">
        <v>40</v>
      </c>
    </row>
    <row r="3" spans="1:5" x14ac:dyDescent="0.25">
      <c r="A3" s="32" t="s">
        <v>79</v>
      </c>
    </row>
    <row r="5" spans="1:5" x14ac:dyDescent="0.25">
      <c r="A5" s="5" t="s">
        <v>67</v>
      </c>
      <c r="B5" s="18">
        <v>3</v>
      </c>
      <c r="C5" s="18">
        <v>4</v>
      </c>
      <c r="D5" s="18">
        <v>4.5</v>
      </c>
    </row>
    <row r="6" spans="1:5" x14ac:dyDescent="0.25">
      <c r="A6" s="5" t="s">
        <v>66</v>
      </c>
      <c r="B6" s="30">
        <v>580</v>
      </c>
      <c r="C6" s="30">
        <v>390</v>
      </c>
      <c r="D6" s="30">
        <v>240</v>
      </c>
    </row>
    <row r="7" spans="1:5" x14ac:dyDescent="0.25">
      <c r="A7" s="12" t="s">
        <v>50</v>
      </c>
      <c r="B7" s="35">
        <v>1740</v>
      </c>
      <c r="C7" s="35">
        <v>1560</v>
      </c>
      <c r="D7" s="35">
        <v>960</v>
      </c>
    </row>
    <row r="9" spans="1:5" s="31" customFormat="1" x14ac:dyDescent="0.25">
      <c r="A9" s="32" t="s">
        <v>80</v>
      </c>
    </row>
    <row r="11" spans="1:5" x14ac:dyDescent="0.25">
      <c r="A11" s="12" t="s">
        <v>1</v>
      </c>
      <c r="B11" s="12" t="s">
        <v>72</v>
      </c>
      <c r="C11" s="12" t="s">
        <v>69</v>
      </c>
      <c r="D11" s="12" t="s">
        <v>71</v>
      </c>
    </row>
    <row r="12" spans="1:5" x14ac:dyDescent="0.25">
      <c r="A12" s="5" t="s">
        <v>68</v>
      </c>
      <c r="B12" s="5"/>
      <c r="C12" s="6"/>
      <c r="D12" s="6">
        <f>SUM(B7:D7)</f>
        <v>4260</v>
      </c>
    </row>
    <row r="13" spans="1:5" x14ac:dyDescent="0.25">
      <c r="A13" s="5" t="s">
        <v>70</v>
      </c>
      <c r="B13" s="5">
        <v>10</v>
      </c>
      <c r="C13" s="6">
        <v>170</v>
      </c>
      <c r="D13" s="6">
        <f>(B13*C13)/2</f>
        <v>850</v>
      </c>
      <c r="E13" t="s">
        <v>73</v>
      </c>
    </row>
    <row r="14" spans="1:5" x14ac:dyDescent="0.25">
      <c r="A14" s="5" t="s">
        <v>75</v>
      </c>
      <c r="B14" s="5">
        <v>50</v>
      </c>
      <c r="C14" s="6">
        <v>4</v>
      </c>
      <c r="D14" s="6">
        <f>B14*C14</f>
        <v>200</v>
      </c>
    </row>
    <row r="15" spans="1:5" x14ac:dyDescent="0.25">
      <c r="A15" s="5" t="s">
        <v>76</v>
      </c>
      <c r="B15" s="5">
        <v>10</v>
      </c>
      <c r="C15" s="6">
        <v>7</v>
      </c>
      <c r="D15" s="6">
        <f>B15*C15</f>
        <v>70</v>
      </c>
    </row>
    <row r="16" spans="1:5" x14ac:dyDescent="0.25">
      <c r="C16" s="2"/>
      <c r="D16" s="2"/>
    </row>
    <row r="17" spans="3:4" x14ac:dyDescent="0.25">
      <c r="C17" s="34" t="s">
        <v>50</v>
      </c>
      <c r="D17" s="36">
        <f>SUM(D12:D15)</f>
        <v>5380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16" sqref="A16"/>
    </sheetView>
  </sheetViews>
  <sheetFormatPr defaultRowHeight="15" x14ac:dyDescent="0.25"/>
  <cols>
    <col min="1" max="1" width="20" customWidth="1"/>
  </cols>
  <sheetData>
    <row r="1" spans="1:7" ht="33.75" x14ac:dyDescent="0.5">
      <c r="A1" s="4" t="s">
        <v>41</v>
      </c>
    </row>
    <row r="3" spans="1:7" x14ac:dyDescent="0.25">
      <c r="A3" s="12" t="s">
        <v>1</v>
      </c>
      <c r="B3" s="12" t="s">
        <v>0</v>
      </c>
      <c r="C3" s="12" t="s">
        <v>69</v>
      </c>
      <c r="D3" s="12" t="s">
        <v>50</v>
      </c>
      <c r="G3" s="51" t="s">
        <v>136</v>
      </c>
    </row>
    <row r="4" spans="1:7" x14ac:dyDescent="0.25">
      <c r="A4" s="5" t="s">
        <v>83</v>
      </c>
      <c r="B4" s="17">
        <v>3</v>
      </c>
      <c r="C4" s="17">
        <v>18</v>
      </c>
      <c r="D4" s="17">
        <f>B4*C4</f>
        <v>54</v>
      </c>
    </row>
    <row r="5" spans="1:7" x14ac:dyDescent="0.25">
      <c r="A5" s="5" t="s">
        <v>77</v>
      </c>
      <c r="B5" s="12"/>
      <c r="C5" s="17">
        <v>100</v>
      </c>
      <c r="D5" s="17">
        <f>C5</f>
        <v>100</v>
      </c>
    </row>
    <row r="6" spans="1:7" x14ac:dyDescent="0.25">
      <c r="A6" s="5" t="s">
        <v>81</v>
      </c>
      <c r="B6" s="5">
        <v>4</v>
      </c>
      <c r="C6" s="17">
        <v>10</v>
      </c>
      <c r="D6" s="17">
        <f t="shared" ref="D6:D13" si="0">B6*C6</f>
        <v>40</v>
      </c>
    </row>
    <row r="7" spans="1:7" x14ac:dyDescent="0.25">
      <c r="A7" s="5" t="s">
        <v>82</v>
      </c>
      <c r="B7" s="5">
        <v>2</v>
      </c>
      <c r="C7" s="17">
        <v>30</v>
      </c>
      <c r="D7" s="17">
        <f t="shared" si="0"/>
        <v>60</v>
      </c>
    </row>
    <row r="8" spans="1:7" x14ac:dyDescent="0.25">
      <c r="A8" s="5" t="s">
        <v>84</v>
      </c>
      <c r="B8" s="5">
        <v>1</v>
      </c>
      <c r="C8" s="17">
        <v>300</v>
      </c>
      <c r="D8" s="17">
        <f t="shared" si="0"/>
        <v>300</v>
      </c>
    </row>
    <row r="9" spans="1:7" x14ac:dyDescent="0.25">
      <c r="A9" s="5" t="s">
        <v>86</v>
      </c>
      <c r="B9" s="5">
        <v>2</v>
      </c>
      <c r="C9" s="17">
        <v>20</v>
      </c>
      <c r="D9" s="17">
        <f t="shared" si="0"/>
        <v>40</v>
      </c>
    </row>
    <row r="10" spans="1:7" s="31" customFormat="1" x14ac:dyDescent="0.25">
      <c r="A10" s="5" t="s">
        <v>85</v>
      </c>
      <c r="B10" s="5">
        <v>15</v>
      </c>
      <c r="C10" s="17">
        <v>13</v>
      </c>
      <c r="D10" s="17">
        <f t="shared" si="0"/>
        <v>195</v>
      </c>
    </row>
    <row r="11" spans="1:7" s="31" customFormat="1" x14ac:dyDescent="0.25">
      <c r="A11" s="5" t="s">
        <v>131</v>
      </c>
      <c r="B11" s="5">
        <v>3</v>
      </c>
      <c r="C11" s="17">
        <v>120</v>
      </c>
      <c r="D11" s="17">
        <f t="shared" si="0"/>
        <v>360</v>
      </c>
    </row>
    <row r="12" spans="1:7" x14ac:dyDescent="0.25">
      <c r="A12" s="5" t="s">
        <v>78</v>
      </c>
      <c r="B12" s="12"/>
      <c r="C12" s="6">
        <v>120</v>
      </c>
      <c r="D12" s="6">
        <v>120</v>
      </c>
    </row>
    <row r="13" spans="1:7" x14ac:dyDescent="0.25">
      <c r="A13" s="5" t="s">
        <v>118</v>
      </c>
      <c r="B13" s="5">
        <v>1</v>
      </c>
      <c r="C13" s="17">
        <v>150</v>
      </c>
      <c r="D13" s="17">
        <f t="shared" si="0"/>
        <v>150</v>
      </c>
    </row>
    <row r="15" spans="1:7" x14ac:dyDescent="0.25">
      <c r="C15" s="34" t="s">
        <v>89</v>
      </c>
      <c r="D15" s="38">
        <f>SUM(D4:D13)</f>
        <v>1419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A21"/>
  <sheetViews>
    <sheetView topLeftCell="A16" workbookViewId="0">
      <selection activeCell="A22" sqref="A22"/>
    </sheetView>
  </sheetViews>
  <sheetFormatPr defaultRowHeight="15" x14ac:dyDescent="0.25"/>
  <sheetData>
    <row r="16" spans="1:1" ht="33.75" x14ac:dyDescent="0.5">
      <c r="A16" s="4" t="s">
        <v>41</v>
      </c>
    </row>
    <row r="18" spans="1:1" x14ac:dyDescent="0.25">
      <c r="A18" t="s">
        <v>90</v>
      </c>
    </row>
    <row r="20" spans="1:1" x14ac:dyDescent="0.25">
      <c r="A20" t="s">
        <v>134</v>
      </c>
    </row>
    <row r="21" spans="1:1" x14ac:dyDescent="0.25">
      <c r="A2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Totals</vt:lpstr>
      <vt:lpstr>Example Budgets</vt:lpstr>
      <vt:lpstr>Hardware Replacement Timescales</vt:lpstr>
      <vt:lpstr>Hardware Replacement Cycle</vt:lpstr>
      <vt:lpstr>Hardware Maintenance</vt:lpstr>
      <vt:lpstr>Software Licensing</vt:lpstr>
      <vt:lpstr>School Consumables</vt:lpstr>
      <vt:lpstr>ICT Department Consumables</vt:lpstr>
      <vt:lpstr>ICT Development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Ford</dc:creator>
  <cp:lastModifiedBy>Ben</cp:lastModifiedBy>
  <dcterms:created xsi:type="dcterms:W3CDTF">2012-10-03T12:51:00Z</dcterms:created>
  <dcterms:modified xsi:type="dcterms:W3CDTF">2012-10-03T22:08:36Z</dcterms:modified>
</cp:coreProperties>
</file>